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форме'!$A$1:$D$56</definedName>
  </definedNames>
  <calcPr fullCalcOnLoad="1"/>
</workbook>
</file>

<file path=xl/sharedStrings.xml><?xml version="1.0" encoding="utf-8"?>
<sst xmlns="http://schemas.openxmlformats.org/spreadsheetml/2006/main" count="179" uniqueCount="121">
  <si>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</si>
  <si>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</si>
  <si>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</si>
  <si>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</si>
  <si>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</si>
  <si>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</si>
  <si>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</si>
  <si>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</si>
  <si>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</si>
  <si>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</si>
  <si>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</si>
  <si>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</si>
  <si>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</si>
  <si>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</si>
  <si>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</si>
  <si>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</si>
  <si>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</si>
  <si>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</si>
  <si>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</si>
  <si>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</si>
  <si>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</si>
  <si>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</si>
  <si>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</si>
  <si>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</si>
  <si>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</si>
  <si>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</si>
  <si>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</si>
  <si>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</si>
  <si>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</si>
  <si>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</si>
  <si>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</si>
  <si>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</si>
  <si>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</si>
  <si>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</si>
  <si>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</si>
  <si>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</si>
  <si>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</si>
  <si>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</si>
  <si>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</si>
  <si>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</si>
  <si>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</si>
  <si>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</si>
  <si>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</si>
  <si>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</si>
  <si>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</si>
  <si>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</si>
  <si>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</si>
  <si>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</si>
  <si>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Информация о наличии претензий по качеству выполненных работ (оказаных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</si>
  <si>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</si>
  <si>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</si>
  <si>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</si>
  <si>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</si>
  <si>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</si>
  <si>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</si>
  <si>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</si>
  <si>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</si>
  <si>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</si>
  <si>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</si>
  <si>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</si>
  <si>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</si>
  <si>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</si>
  <si>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</si>
  <si>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</si>
  <si>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</si>
  <si>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</si>
  <si>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</si>
  <si>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</si>
  <si>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</si>
  <si>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</si>
  <si>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</si>
  <si>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</si>
  <si>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</si>
  <si>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 xml:space="preserve">     - за дополнительные услуги (консьержную службу)</t>
  </si>
  <si>
    <t>21.</t>
  </si>
  <si>
    <t>44.</t>
  </si>
  <si>
    <t>Периодичность</t>
  </si>
  <si>
    <t>Стоимость выполненных работ и услуг (руб.)</t>
  </si>
  <si>
    <t>22.</t>
  </si>
  <si>
    <t>23.</t>
  </si>
  <si>
    <t>25.</t>
  </si>
  <si>
    <t>28.</t>
  </si>
  <si>
    <t>Итого</t>
  </si>
  <si>
    <t>Выполненные работы (оказанные услуги) по содержанию общего имущества и текущему ремонту в отчётном периоде</t>
  </si>
  <si>
    <t>24.</t>
  </si>
  <si>
    <t>29.</t>
  </si>
  <si>
    <t>30.</t>
  </si>
  <si>
    <t>31.</t>
  </si>
  <si>
    <t>32.</t>
  </si>
  <si>
    <t>01.01.22-30.09.22</t>
  </si>
  <si>
    <t>01.10.22-31.12.22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</si>
  <si>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</si>
  <si>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согласно договору</t>
  </si>
  <si>
    <t>Управление МКД ( в т.ч. заключение договоров со специализированными организациями на проведение  работ и оказание услуг, осуществление контроля за выполнением обязательств по таким договорам; организация работы по взысканию задолженности, ведение и хранение технической документации)</t>
  </si>
  <si>
    <t>Начисление платы, РКО, регистрационный учет</t>
  </si>
  <si>
    <t>Работы, необходимые для надлежащего содержания
несущих конструкций (фундаментов, стен, колонн и столбов,
перекрытий и покрытий, лестниц, несущих
элементов крыш) и ненесущих конструкций (перегородок,
внутренней отделки, полов) многоквартирных домов</t>
  </si>
  <si>
    <t xml:space="preserve"> Работы и услуги по содержанию иного общего имущества в многоквартирном доме</t>
  </si>
  <si>
    <t>жилые</t>
  </si>
  <si>
    <t>нежилые</t>
  </si>
  <si>
    <t>по данным Н.В. Мясищ</t>
  </si>
  <si>
    <t>лариса+мясищева</t>
  </si>
  <si>
    <t>26.</t>
  </si>
  <si>
    <t>круглосуточно</t>
  </si>
  <si>
    <t>Жилые</t>
  </si>
  <si>
    <t>площадь жилые</t>
  </si>
  <si>
    <t>всего</t>
  </si>
  <si>
    <t>Лариса</t>
  </si>
  <si>
    <t>Мясищева</t>
  </si>
  <si>
    <t>автост</t>
  </si>
  <si>
    <t>автостоянка</t>
  </si>
  <si>
    <t xml:space="preserve">Корректировка от 06.04.2023 г.  отчета об исполнении управляющей организацией ООО "УК "Слобода"" договора управления за 2023 год  по дому № 21а  ул. Зегеля в г. Липецке </t>
  </si>
  <si>
    <t>31.03.2024 г.</t>
  </si>
  <si>
    <t>01.01.2023 г.</t>
  </si>
  <si>
    <t>31.12.2023 г.</t>
  </si>
  <si>
    <t>ремонт кровли 2023</t>
  </si>
  <si>
    <t>ремонт лифтов</t>
  </si>
  <si>
    <t>долг автост+нежил пом</t>
  </si>
  <si>
    <t>долг</t>
  </si>
  <si>
    <t>нежилые(а/с+помещ)</t>
  </si>
  <si>
    <t>НЕЖИЛЫЕ ПОМЕЩЕНИЯ</t>
  </si>
  <si>
    <t xml:space="preserve">Услуги консьержной службы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</si>
</sst>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  <numFmt numFmtId="184" formatCode="0.0"/>
  </numFmts>
  <fonts count="48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Times New Roman"/>
      <family val="1"/>
    </font>
    <font>
      <sz val="10"/>
      <color theme="1" tint="0.04998999834060669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3" applyNumberFormat="0" applyAlignment="0" applyProtection="0"/>
    <xf numFmtId="0" fontId="28" fillId="27" borderId="4" applyNumberFormat="0" applyAlignment="0" applyProtection="0"/>
    <xf numFmtId="0" fontId="29" fillId="27" borderId="3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8" borderId="9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0" fontId="25" fillId="31" borderId="10" applyNumberFormat="0" applyFont="0" applyAlignment="0" applyProtection="0"/>
    <xf numFmtId="9" fontId="25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12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top" wrapText="1"/>
    </xf>
    <xf numFmtId="4" fontId="45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179" fontId="3" fillId="0" borderId="12" xfId="0" applyNumberFormat="1" applyFont="1" applyFill="1" applyBorder="1" applyAlignment="1">
      <alignment horizontal="right" vertical="center" wrapText="1"/>
    </xf>
    <xf numFmtId="179" fontId="4" fillId="0" borderId="12" xfId="0" applyNumberFormat="1" applyFont="1" applyFill="1" applyBorder="1" applyAlignment="1">
      <alignment horizontal="right" vertical="center" wrapText="1"/>
    </xf>
    <xf numFmtId="179" fontId="3" fillId="0" borderId="12" xfId="0" applyNumberFormat="1" applyFont="1" applyFill="1" applyBorder="1" applyAlignment="1">
      <alignment vertical="center" wrapText="1"/>
    </xf>
    <xf numFmtId="4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left" vertical="center" wrapText="1"/>
    </xf>
    <xf numFmtId="1" fontId="4" fillId="0" borderId="12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center" vertical="center" wrapText="1"/>
    </xf>
    <xf numFmtId="4" fontId="5" fillId="33" borderId="12" xfId="0" applyNumberFormat="1" applyFont="1" applyFill="1" applyBorder="1" applyAlignment="1">
      <alignment vertical="center"/>
    </xf>
    <xf numFmtId="4" fontId="5" fillId="33" borderId="12" xfId="0" applyNumberFormat="1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center" wrapText="1"/>
    </xf>
    <xf numFmtId="1" fontId="45" fillId="0" borderId="12" xfId="0" applyNumberFormat="1" applyFont="1" applyFill="1" applyBorder="1" applyAlignment="1">
      <alignment horizontal="center" vertical="center" wrapText="1"/>
    </xf>
    <xf numFmtId="2" fontId="45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45" fillId="0" borderId="0" xfId="0" applyFont="1" applyFill="1" applyAlignment="1">
      <alignment horizontal="center" vertical="center" wrapText="1"/>
    </xf>
    <xf numFmtId="2" fontId="45" fillId="0" borderId="0" xfId="0" applyNumberFormat="1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45" fillId="0" borderId="14" xfId="0" applyNumberFormat="1" applyFont="1" applyFill="1" applyBorder="1" applyAlignment="1">
      <alignment horizontal="center" wrapText="1"/>
    </xf>
    <xf numFmtId="4" fontId="45" fillId="0" borderId="15" xfId="0" applyNumberFormat="1" applyFont="1" applyFill="1" applyBorder="1" applyAlignment="1">
      <alignment horizont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7;&#1077;&#1075;&#1077;&#1083;&#1103;,%20&#1076;.%2021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  <sheetName val="Лист1"/>
    </sheetNames>
    <sheetDataSet>
      <sheetData sheetId="0">
        <row r="24">
          <cell r="D24">
            <v>24464.63</v>
          </cell>
        </row>
        <row r="25">
          <cell r="D25">
            <v>-4229353.322537493</v>
          </cell>
        </row>
        <row r="26">
          <cell r="D26">
            <v>1078896.24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УК 2022"/>
      <sheetName val="Гагарина, 19 с 01.09.23г.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8">
        <row r="131">
          <cell r="D131">
            <v>1103958.5506716436</v>
          </cell>
          <cell r="T131">
            <v>411776.53940052306</v>
          </cell>
        </row>
        <row r="132">
          <cell r="D132">
            <v>798053.1002877492</v>
          </cell>
          <cell r="T132">
            <v>297673.80640733056</v>
          </cell>
        </row>
        <row r="133">
          <cell r="D133">
            <v>157639.2771066662</v>
          </cell>
          <cell r="T133">
            <v>58799.45036078649</v>
          </cell>
        </row>
        <row r="135">
          <cell r="D135">
            <v>208086</v>
          </cell>
          <cell r="T135">
            <v>717896.7000000001</v>
          </cell>
        </row>
        <row r="136">
          <cell r="D136">
            <v>664916.7603406755</v>
          </cell>
          <cell r="T136">
            <v>248013.951607072</v>
          </cell>
        </row>
        <row r="137">
          <cell r="D137">
            <v>186164.20500000002</v>
          </cell>
          <cell r="T137">
            <v>62054.735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view="pageBreakPreview" zoomScale="85" zoomScaleNormal="90" zoomScaleSheetLayoutView="85" zoomScalePageLayoutView="0" workbookViewId="0" topLeftCell="A1">
      <selection activeCell="N14" sqref="N14"/>
    </sheetView>
  </sheetViews>
  <sheetFormatPr defaultColWidth="9.140625" defaultRowHeight="15"/>
  <cols>
    <col min="1" max="1" width="9.140625" style="7" customWidth="1"/>
    <col min="2" max="2" width="62.421875" style="13" customWidth="1"/>
    <col min="3" max="3" width="24.28125" style="13" customWidth="1"/>
    <col min="4" max="4" width="62.7109375" style="13" customWidth="1"/>
    <col min="5" max="5" width="21.28125" style="5" hidden="1" customWidth="1"/>
    <col min="6" max="6" width="22.140625" style="13" hidden="1" customWidth="1"/>
    <col min="7" max="7" width="19.7109375" style="13" hidden="1" customWidth="1"/>
    <col min="8" max="8" width="25.140625" style="13" hidden="1" customWidth="1"/>
    <col min="9" max="9" width="26.8515625" style="13" hidden="1" customWidth="1"/>
    <col min="10" max="10" width="24.57421875" style="13" hidden="1" customWidth="1"/>
    <col min="11" max="11" width="15.140625" style="13" hidden="1" customWidth="1"/>
    <col min="12" max="22" width="9.140625" style="13" customWidth="1"/>
    <col min="23" max="16384" width="9.140625" style="1" customWidth="1"/>
  </cols>
  <sheetData>
    <row r="1" spans="5:8" ht="15.75">
      <c r="E1" s="5" t="s">
        <v>104</v>
      </c>
      <c r="F1" s="13" t="s">
        <v>98</v>
      </c>
      <c r="G1" s="13" t="s">
        <v>108</v>
      </c>
      <c r="H1" s="33" t="s">
        <v>105</v>
      </c>
    </row>
    <row r="2" spans="1:22" s="3" customFormat="1" ht="33.75" customHeight="1">
      <c r="A2" s="44" t="s">
        <v>110</v>
      </c>
      <c r="B2" s="44"/>
      <c r="C2" s="44"/>
      <c r="D2" s="44"/>
      <c r="E2" s="10">
        <v>11120.1</v>
      </c>
      <c r="F2" s="10">
        <v>797.3</v>
      </c>
      <c r="G2" s="10">
        <v>3589.9</v>
      </c>
      <c r="H2" s="10">
        <f>E2+F2+G2</f>
        <v>15507.3</v>
      </c>
      <c r="I2" s="12">
        <f>113.4+106.2+215+46.9+89+119.1+53+54.7+3589.9</f>
        <v>4387.2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4" spans="1:6" ht="15.75">
      <c r="A4" s="4" t="s">
        <v>6</v>
      </c>
      <c r="B4" s="22" t="s">
        <v>7</v>
      </c>
      <c r="C4" s="22" t="s">
        <v>8</v>
      </c>
      <c r="D4" s="22" t="s">
        <v>9</v>
      </c>
      <c r="F4" s="5"/>
    </row>
    <row r="5" spans="1:6" ht="15.75">
      <c r="A5" s="4" t="s">
        <v>12</v>
      </c>
      <c r="B5" s="22" t="s">
        <v>10</v>
      </c>
      <c r="C5" s="22" t="s">
        <v>11</v>
      </c>
      <c r="D5" s="22" t="s">
        <v>111</v>
      </c>
      <c r="E5" s="24"/>
      <c r="F5" s="25"/>
    </row>
    <row r="6" spans="1:8" ht="15.75">
      <c r="A6" s="4" t="s">
        <v>13</v>
      </c>
      <c r="B6" s="22" t="s">
        <v>14</v>
      </c>
      <c r="C6" s="22" t="s">
        <v>11</v>
      </c>
      <c r="D6" s="22" t="s">
        <v>112</v>
      </c>
      <c r="E6" s="24"/>
      <c r="F6" s="25"/>
      <c r="H6" s="13">
        <v>51</v>
      </c>
    </row>
    <row r="7" spans="1:6" ht="18.75" customHeight="1">
      <c r="A7" s="4" t="s">
        <v>0</v>
      </c>
      <c r="B7" s="22" t="s">
        <v>15</v>
      </c>
      <c r="C7" s="22" t="s">
        <v>11</v>
      </c>
      <c r="D7" s="22" t="s">
        <v>113</v>
      </c>
      <c r="E7" s="47"/>
      <c r="F7" s="46"/>
    </row>
    <row r="8" spans="1:6" ht="31.5" customHeight="1">
      <c r="A8" s="45" t="s">
        <v>46</v>
      </c>
      <c r="B8" s="45"/>
      <c r="C8" s="45"/>
      <c r="D8" s="45"/>
      <c r="E8" s="47"/>
      <c r="F8" s="46"/>
    </row>
    <row r="9" spans="1:4" ht="15.75">
      <c r="A9" s="4" t="s">
        <v>1</v>
      </c>
      <c r="B9" s="22" t="s">
        <v>16</v>
      </c>
      <c r="C9" s="22" t="s">
        <v>17</v>
      </c>
      <c r="D9" s="19">
        <f>'[1]по форме'!$D$24</f>
        <v>24464.63</v>
      </c>
    </row>
    <row r="10" spans="1:8" ht="31.5">
      <c r="A10" s="4" t="s">
        <v>2</v>
      </c>
      <c r="B10" s="22" t="s">
        <v>18</v>
      </c>
      <c r="C10" s="22" t="s">
        <v>17</v>
      </c>
      <c r="D10" s="19">
        <f>'[1]по форме'!$D$25</f>
        <v>-4229353.322537493</v>
      </c>
      <c r="E10" s="11"/>
      <c r="G10" s="30" t="s">
        <v>106</v>
      </c>
      <c r="H10" s="30" t="s">
        <v>107</v>
      </c>
    </row>
    <row r="11" spans="1:8" ht="15.75">
      <c r="A11" s="4" t="s">
        <v>19</v>
      </c>
      <c r="B11" s="22" t="s">
        <v>20</v>
      </c>
      <c r="C11" s="22" t="s">
        <v>17</v>
      </c>
      <c r="D11" s="19">
        <f>'[1]по форме'!$D$26</f>
        <v>1078896.24</v>
      </c>
      <c r="E11" s="5" t="s">
        <v>100</v>
      </c>
      <c r="G11" s="13" t="s">
        <v>97</v>
      </c>
      <c r="H11" s="13" t="s">
        <v>118</v>
      </c>
    </row>
    <row r="12" spans="1:10" ht="31.5">
      <c r="A12" s="4" t="s">
        <v>21</v>
      </c>
      <c r="B12" s="22" t="s">
        <v>22</v>
      </c>
      <c r="C12" s="22" t="s">
        <v>17</v>
      </c>
      <c r="D12" s="19">
        <f>D13+D14+D15+D16</f>
        <v>4915033.0761824455</v>
      </c>
      <c r="E12" s="5">
        <f>G12+H12</f>
        <v>4758318.08</v>
      </c>
      <c r="F12" s="5">
        <f>D12-E12</f>
        <v>156714.99618244544</v>
      </c>
      <c r="G12" s="31">
        <v>2872276.39</v>
      </c>
      <c r="H12" s="35">
        <f>1637822.75+248218.94</f>
        <v>1886041.69</v>
      </c>
      <c r="I12" s="19"/>
      <c r="J12" s="26"/>
    </row>
    <row r="13" spans="1:10" ht="15.75">
      <c r="A13" s="4" t="s">
        <v>38</v>
      </c>
      <c r="B13" s="8" t="s">
        <v>23</v>
      </c>
      <c r="C13" s="22" t="s">
        <v>17</v>
      </c>
      <c r="D13" s="19">
        <f>'[2]Зегеля, 21а 2022-2023'!$D$132+'[2]Зегеля, 21а 2022-2023'!$T$132</f>
        <v>1095726.9066950798</v>
      </c>
      <c r="I13" s="24"/>
      <c r="J13" s="26"/>
    </row>
    <row r="14" spans="1:10" ht="15.75">
      <c r="A14" s="4" t="s">
        <v>39</v>
      </c>
      <c r="B14" s="8" t="s">
        <v>24</v>
      </c>
      <c r="C14" s="22" t="s">
        <v>17</v>
      </c>
      <c r="D14" s="19">
        <f>'[2]Зегеля, 21а 2022-2023'!$D$131+'[2]Зегеля, 21а 2022-2023'!$T$131+'[2]Зегеля, 21а 2022-2023'!$D$136+'[2]Зегеля, 21а 2022-2023'!$T$136+'[2]Зегеля, 21а 2022-2023'!$D$137+'[2]Зегеля, 21а 2022-2023'!$T$137</f>
        <v>2676884.7420199136</v>
      </c>
      <c r="I14" s="25"/>
      <c r="J14" s="26"/>
    </row>
    <row r="15" spans="1:10" ht="15.75">
      <c r="A15" s="4" t="s">
        <v>40</v>
      </c>
      <c r="B15" s="8" t="s">
        <v>25</v>
      </c>
      <c r="C15" s="22" t="s">
        <v>17</v>
      </c>
      <c r="D15" s="19">
        <f>'[2]Зегеля, 21а 2022-2023'!$D$133+'[2]Зегеля, 21а 2022-2023'!$T$133</f>
        <v>216438.7274674527</v>
      </c>
      <c r="G15" s="52" t="s">
        <v>106</v>
      </c>
      <c r="H15" s="52"/>
      <c r="I15" s="46" t="s">
        <v>107</v>
      </c>
      <c r="J15" s="46"/>
    </row>
    <row r="16" spans="1:10" ht="15.75">
      <c r="A16" s="4" t="s">
        <v>26</v>
      </c>
      <c r="B16" s="8" t="s">
        <v>73</v>
      </c>
      <c r="C16" s="22"/>
      <c r="D16" s="9">
        <f>'[2]Зегеля, 21а 2022-2023'!$D$135+'[2]Зегеля, 21а 2022-2023'!$T$135</f>
        <v>925982.7000000001</v>
      </c>
      <c r="E16" s="5" t="s">
        <v>100</v>
      </c>
      <c r="G16" s="13" t="s">
        <v>97</v>
      </c>
      <c r="H16" s="13" t="s">
        <v>98</v>
      </c>
      <c r="I16" s="25"/>
      <c r="J16" s="13" t="s">
        <v>98</v>
      </c>
    </row>
    <row r="17" spans="1:10" ht="15.75">
      <c r="A17" s="8" t="s">
        <v>3</v>
      </c>
      <c r="B17" s="8" t="s">
        <v>27</v>
      </c>
      <c r="C17" s="8" t="s">
        <v>17</v>
      </c>
      <c r="D17" s="9">
        <f>D18</f>
        <v>3954201.4761824454</v>
      </c>
      <c r="E17" s="5">
        <f>G17+J17</f>
        <v>4539183.46</v>
      </c>
      <c r="F17" s="5">
        <f>D17-E17</f>
        <v>-584981.9838175545</v>
      </c>
      <c r="G17" s="32">
        <v>2743634.94</v>
      </c>
      <c r="H17" s="32"/>
      <c r="I17" s="19"/>
      <c r="J17" s="19">
        <f>1563305.5+232243.02</f>
        <v>1795548.52</v>
      </c>
    </row>
    <row r="18" spans="1:4" ht="31.5">
      <c r="A18" s="8" t="s">
        <v>28</v>
      </c>
      <c r="B18" s="8" t="s">
        <v>41</v>
      </c>
      <c r="C18" s="8" t="s">
        <v>17</v>
      </c>
      <c r="D18" s="9">
        <f>D12-D26+D40+D56</f>
        <v>3954201.4761824454</v>
      </c>
    </row>
    <row r="19" spans="1:4" ht="31.5">
      <c r="A19" s="8" t="s">
        <v>4</v>
      </c>
      <c r="B19" s="8" t="s">
        <v>42</v>
      </c>
      <c r="C19" s="8" t="s">
        <v>17</v>
      </c>
      <c r="D19" s="9">
        <v>0</v>
      </c>
    </row>
    <row r="20" spans="1:4" ht="15.75">
      <c r="A20" s="8" t="s">
        <v>5</v>
      </c>
      <c r="B20" s="8" t="s">
        <v>29</v>
      </c>
      <c r="C20" s="8" t="s">
        <v>17</v>
      </c>
      <c r="D20" s="9">
        <v>0</v>
      </c>
    </row>
    <row r="21" spans="1:4" ht="15.75">
      <c r="A21" s="8" t="s">
        <v>31</v>
      </c>
      <c r="B21" s="8" t="s">
        <v>30</v>
      </c>
      <c r="C21" s="8" t="s">
        <v>17</v>
      </c>
      <c r="D21" s="9">
        <v>0</v>
      </c>
    </row>
    <row r="22" spans="1:4" ht="15.75">
      <c r="A22" s="8" t="s">
        <v>33</v>
      </c>
      <c r="B22" s="8" t="s">
        <v>32</v>
      </c>
      <c r="C22" s="8" t="s">
        <v>17</v>
      </c>
      <c r="D22" s="9">
        <v>0</v>
      </c>
    </row>
    <row r="23" spans="1:4" ht="15.75">
      <c r="A23" s="8" t="s">
        <v>35</v>
      </c>
      <c r="B23" s="8" t="s">
        <v>34</v>
      </c>
      <c r="C23" s="8" t="s">
        <v>17</v>
      </c>
      <c r="D23" s="9">
        <f>D17+D10+D9</f>
        <v>-250687.21635504754</v>
      </c>
    </row>
    <row r="24" spans="1:9" ht="15.75">
      <c r="A24" s="8" t="s">
        <v>36</v>
      </c>
      <c r="B24" s="8" t="s">
        <v>43</v>
      </c>
      <c r="C24" s="8" t="s">
        <v>17</v>
      </c>
      <c r="D24" s="9">
        <v>0</v>
      </c>
      <c r="G24" s="13" t="s">
        <v>117</v>
      </c>
      <c r="I24" s="13" t="s">
        <v>116</v>
      </c>
    </row>
    <row r="25" spans="1:9" ht="15.75">
      <c r="A25" s="8" t="s">
        <v>37</v>
      </c>
      <c r="B25" s="8" t="s">
        <v>44</v>
      </c>
      <c r="C25" s="8" t="s">
        <v>17</v>
      </c>
      <c r="D25" s="9">
        <f>D23-D35</f>
        <v>-5633935.922537494</v>
      </c>
      <c r="G25" s="20" t="s">
        <v>97</v>
      </c>
      <c r="H25" s="20"/>
      <c r="I25" s="22" t="s">
        <v>99</v>
      </c>
    </row>
    <row r="26" spans="1:10" ht="15.75">
      <c r="A26" s="8" t="s">
        <v>74</v>
      </c>
      <c r="B26" s="8" t="s">
        <v>45</v>
      </c>
      <c r="C26" s="8" t="s">
        <v>17</v>
      </c>
      <c r="D26" s="9">
        <f>G26+I26</f>
        <v>1231001.53</v>
      </c>
      <c r="E26" s="5">
        <f>D26+F17</f>
        <v>646019.5461824455</v>
      </c>
      <c r="G26" s="22">
        <v>780289.55</v>
      </c>
      <c r="H26" s="22"/>
      <c r="I26" s="22">
        <f>783435.12/2+58994.42</f>
        <v>450711.98</v>
      </c>
      <c r="J26" s="13">
        <f>783435.12/2</f>
        <v>391717.56</v>
      </c>
    </row>
    <row r="27" spans="1:9" ht="36" customHeight="1">
      <c r="A27" s="45" t="s">
        <v>83</v>
      </c>
      <c r="B27" s="45"/>
      <c r="C27" s="45"/>
      <c r="D27" s="45"/>
      <c r="E27" s="48" t="s">
        <v>103</v>
      </c>
      <c r="F27" s="49"/>
      <c r="G27" s="49" t="s">
        <v>109</v>
      </c>
      <c r="H27" s="49"/>
      <c r="I27" s="37"/>
    </row>
    <row r="28" spans="1:22" s="3" customFormat="1" ht="32.25" customHeight="1">
      <c r="A28" s="23" t="s">
        <v>6</v>
      </c>
      <c r="B28" s="2" t="s">
        <v>47</v>
      </c>
      <c r="C28" s="2" t="s">
        <v>76</v>
      </c>
      <c r="D28" s="2" t="s">
        <v>77</v>
      </c>
      <c r="E28" s="19" t="s">
        <v>89</v>
      </c>
      <c r="F28" s="19" t="s">
        <v>90</v>
      </c>
      <c r="G28" s="34" t="s">
        <v>89</v>
      </c>
      <c r="H28" s="34" t="s">
        <v>90</v>
      </c>
      <c r="I28" s="4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10" ht="94.5">
      <c r="A29" s="4" t="s">
        <v>74</v>
      </c>
      <c r="B29" s="36" t="s">
        <v>95</v>
      </c>
      <c r="C29" s="22" t="s">
        <v>92</v>
      </c>
      <c r="D29" s="19">
        <f>(E29*9*E$2+F29*3*E$2)+(G29*9*G$2+H29*3*G$2)</f>
        <v>443135.794365101</v>
      </c>
      <c r="E29" s="21">
        <v>2.4378731952000003</v>
      </c>
      <c r="F29" s="21">
        <v>2.7279801054288004</v>
      </c>
      <c r="G29" s="21">
        <v>2.4378731952000003</v>
      </c>
      <c r="H29" s="21">
        <v>2.7279801054288004</v>
      </c>
      <c r="I29" s="13" t="s">
        <v>114</v>
      </c>
      <c r="J29" s="13">
        <v>22956.67</v>
      </c>
    </row>
    <row r="30" spans="1:10" ht="63">
      <c r="A30" s="4" t="s">
        <v>78</v>
      </c>
      <c r="B30" s="15" t="s">
        <v>91</v>
      </c>
      <c r="C30" s="22" t="s">
        <v>92</v>
      </c>
      <c r="D30" s="19">
        <f>(E30*9*E$2+F30*3*E$2)+(G30*9*G$2+H30*3*G$2)+J30</f>
        <v>2030139.4281710787</v>
      </c>
      <c r="E30" s="29">
        <v>8.592788506200002</v>
      </c>
      <c r="F30" s="18">
        <v>9.615330338437802</v>
      </c>
      <c r="G30" s="29">
        <v>8.592788506200002</v>
      </c>
      <c r="H30" s="18">
        <v>9.615330338437802</v>
      </c>
      <c r="I30" s="13" t="s">
        <v>115</v>
      </c>
      <c r="J30" s="13">
        <f>91331.42+301942.98+74941.23</f>
        <v>468215.62999999995</v>
      </c>
    </row>
    <row r="31" spans="1:8" ht="31.5">
      <c r="A31" s="4" t="s">
        <v>79</v>
      </c>
      <c r="B31" s="15" t="s">
        <v>96</v>
      </c>
      <c r="C31" s="22" t="s">
        <v>92</v>
      </c>
      <c r="D31" s="19">
        <f>(E31*9*E$2+F31*3*E$2)+(G31*9*G$2+H31*3*G$2)</f>
        <v>1271263.2870609048</v>
      </c>
      <c r="E31" s="16">
        <v>6.993744876799999</v>
      </c>
      <c r="F31" s="18">
        <v>7.8260005171391995</v>
      </c>
      <c r="G31" s="16">
        <v>6.993744876799999</v>
      </c>
      <c r="H31" s="18">
        <v>7.8260005171391995</v>
      </c>
    </row>
    <row r="32" spans="1:8" ht="100.5" customHeight="1">
      <c r="A32" s="4" t="s">
        <v>84</v>
      </c>
      <c r="B32" s="15" t="s">
        <v>93</v>
      </c>
      <c r="C32" s="22" t="s">
        <v>92</v>
      </c>
      <c r="D32" s="19">
        <f>(E32*9*E$2+F32*3*E$2)+(G32*9*G$2+H32*3*G$2)</f>
        <v>286311.60520554933</v>
      </c>
      <c r="E32" s="16">
        <v>1.5751185002</v>
      </c>
      <c r="F32" s="18">
        <v>1.7625576017238</v>
      </c>
      <c r="G32" s="16">
        <v>1.5751185002</v>
      </c>
      <c r="H32" s="18">
        <v>1.7625576017238</v>
      </c>
    </row>
    <row r="33" spans="1:8" ht="15.75">
      <c r="A33" s="4" t="s">
        <v>80</v>
      </c>
      <c r="B33" s="15" t="s">
        <v>94</v>
      </c>
      <c r="C33" s="22" t="s">
        <v>92</v>
      </c>
      <c r="D33" s="19">
        <f>(E33*9*E$2+F33*3*E$2)+(G33*9*G$2+H33*3*G$2)</f>
        <v>178196.9513798128</v>
      </c>
      <c r="E33" s="17">
        <v>0.98033509538</v>
      </c>
      <c r="F33" s="18">
        <v>1.0969949717302199</v>
      </c>
      <c r="G33" s="17">
        <v>0.98033509538</v>
      </c>
      <c r="H33" s="18">
        <v>1.0969949717302199</v>
      </c>
    </row>
    <row r="34" spans="1:9" ht="31.5">
      <c r="A34" s="4" t="s">
        <v>101</v>
      </c>
      <c r="B34" s="15" t="s">
        <v>120</v>
      </c>
      <c r="C34" s="22" t="s">
        <v>102</v>
      </c>
      <c r="D34" s="19">
        <f>E34*3*158+F34*9*158</f>
        <v>925982.7000000001</v>
      </c>
      <c r="E34" s="40">
        <v>439</v>
      </c>
      <c r="F34" s="41">
        <v>504.85</v>
      </c>
      <c r="G34" s="27"/>
      <c r="H34" s="28"/>
      <c r="I34" s="43" t="s">
        <v>119</v>
      </c>
    </row>
    <row r="35" spans="1:9" ht="15.75">
      <c r="A35" s="4"/>
      <c r="B35" s="2" t="s">
        <v>82</v>
      </c>
      <c r="C35" s="22" t="s">
        <v>17</v>
      </c>
      <c r="D35" s="6">
        <f>D29+D30+D31+D32+D33+D34+I35</f>
        <v>5383248.706182447</v>
      </c>
      <c r="E35" s="14">
        <f>E29+E30+E31+E32+E33</f>
        <v>20.57986017378</v>
      </c>
      <c r="F35" s="14">
        <f>F29+F30+F31+F32+F33</f>
        <v>23.02886353445982</v>
      </c>
      <c r="G35" s="14">
        <f>G29+G30+G31+G32+G33</f>
        <v>20.57986017378</v>
      </c>
      <c r="H35" s="14">
        <f>H29+H30+H31+H32+H33</f>
        <v>23.02886353445982</v>
      </c>
      <c r="I35" s="13">
        <v>248218.94</v>
      </c>
    </row>
    <row r="36" spans="1:8" ht="15.75">
      <c r="A36" s="45" t="s">
        <v>48</v>
      </c>
      <c r="B36" s="45"/>
      <c r="C36" s="45"/>
      <c r="D36" s="45"/>
      <c r="F36" s="5"/>
      <c r="G36" s="5"/>
      <c r="H36" s="5"/>
    </row>
    <row r="37" spans="1:7" ht="15.75">
      <c r="A37" s="4" t="s">
        <v>81</v>
      </c>
      <c r="B37" s="22" t="s">
        <v>49</v>
      </c>
      <c r="C37" s="22" t="s">
        <v>50</v>
      </c>
      <c r="D37" s="38">
        <v>6</v>
      </c>
      <c r="F37" s="5"/>
      <c r="G37" s="5"/>
    </row>
    <row r="38" spans="1:8" ht="15.75">
      <c r="A38" s="4" t="s">
        <v>85</v>
      </c>
      <c r="B38" s="22" t="s">
        <v>51</v>
      </c>
      <c r="C38" s="22" t="s">
        <v>50</v>
      </c>
      <c r="D38" s="38">
        <v>6</v>
      </c>
      <c r="E38" s="50"/>
      <c r="F38" s="51"/>
      <c r="G38" s="51"/>
      <c r="H38" s="51"/>
    </row>
    <row r="39" spans="1:4" ht="15.75">
      <c r="A39" s="4" t="s">
        <v>86</v>
      </c>
      <c r="B39" s="22" t="s">
        <v>52</v>
      </c>
      <c r="C39" s="22" t="s">
        <v>50</v>
      </c>
      <c r="D39" s="22">
        <v>0</v>
      </c>
    </row>
    <row r="40" spans="1:6" ht="15.75">
      <c r="A40" s="4" t="s">
        <v>87</v>
      </c>
      <c r="B40" s="22" t="s">
        <v>53</v>
      </c>
      <c r="C40" s="22" t="s">
        <v>17</v>
      </c>
      <c r="D40" s="39">
        <v>-12430.07</v>
      </c>
      <c r="F40" s="5"/>
    </row>
    <row r="41" spans="1:4" ht="15.75">
      <c r="A41" s="45" t="s">
        <v>54</v>
      </c>
      <c r="B41" s="45"/>
      <c r="C41" s="45"/>
      <c r="D41" s="45"/>
    </row>
    <row r="42" spans="1:4" ht="15.75">
      <c r="A42" s="4" t="s">
        <v>88</v>
      </c>
      <c r="B42" s="22" t="s">
        <v>16</v>
      </c>
      <c r="C42" s="22" t="s">
        <v>17</v>
      </c>
      <c r="D42" s="22">
        <v>0</v>
      </c>
    </row>
    <row r="43" spans="1:7" ht="31.5">
      <c r="A43" s="4" t="s">
        <v>55</v>
      </c>
      <c r="B43" s="22" t="s">
        <v>18</v>
      </c>
      <c r="C43" s="22" t="s">
        <v>17</v>
      </c>
      <c r="D43" s="22">
        <v>0</v>
      </c>
      <c r="F43" s="5"/>
      <c r="G43" s="5"/>
    </row>
    <row r="44" spans="1:7" ht="15.75">
      <c r="A44" s="4" t="s">
        <v>56</v>
      </c>
      <c r="B44" s="22" t="s">
        <v>20</v>
      </c>
      <c r="C44" s="22" t="s">
        <v>17</v>
      </c>
      <c r="D44" s="22">
        <v>0</v>
      </c>
      <c r="F44" s="5"/>
      <c r="G44" s="5"/>
    </row>
    <row r="45" spans="1:4" ht="15.75">
      <c r="A45" s="4" t="s">
        <v>57</v>
      </c>
      <c r="B45" s="22" t="s">
        <v>43</v>
      </c>
      <c r="C45" s="22" t="s">
        <v>17</v>
      </c>
      <c r="D45" s="22">
        <v>0</v>
      </c>
    </row>
    <row r="46" spans="1:4" ht="15.75">
      <c r="A46" s="4" t="s">
        <v>59</v>
      </c>
      <c r="B46" s="22" t="s">
        <v>58</v>
      </c>
      <c r="C46" s="22" t="s">
        <v>17</v>
      </c>
      <c r="D46" s="22">
        <v>0</v>
      </c>
    </row>
    <row r="47" spans="1:4" ht="15.75">
      <c r="A47" s="4" t="s">
        <v>61</v>
      </c>
      <c r="B47" s="22" t="s">
        <v>45</v>
      </c>
      <c r="C47" s="22" t="s">
        <v>17</v>
      </c>
      <c r="D47" s="22">
        <v>0</v>
      </c>
    </row>
    <row r="48" spans="1:4" ht="15.75">
      <c r="A48" s="45" t="s">
        <v>60</v>
      </c>
      <c r="B48" s="45"/>
      <c r="C48" s="45"/>
      <c r="D48" s="45"/>
    </row>
    <row r="49" spans="1:4" ht="15.75">
      <c r="A49" s="4" t="s">
        <v>62</v>
      </c>
      <c r="B49" s="22" t="s">
        <v>49</v>
      </c>
      <c r="C49" s="22" t="s">
        <v>50</v>
      </c>
      <c r="D49" s="22">
        <v>0</v>
      </c>
    </row>
    <row r="50" spans="1:4" ht="15.75">
      <c r="A50" s="4" t="s">
        <v>63</v>
      </c>
      <c r="B50" s="22" t="s">
        <v>51</v>
      </c>
      <c r="C50" s="22" t="s">
        <v>50</v>
      </c>
      <c r="D50" s="22">
        <v>0</v>
      </c>
    </row>
    <row r="51" spans="1:4" ht="15.75">
      <c r="A51" s="4" t="s">
        <v>65</v>
      </c>
      <c r="B51" s="22" t="s">
        <v>64</v>
      </c>
      <c r="C51" s="22" t="s">
        <v>50</v>
      </c>
      <c r="D51" s="22">
        <v>0</v>
      </c>
    </row>
    <row r="52" spans="1:4" ht="15.75">
      <c r="A52" s="4" t="s">
        <v>67</v>
      </c>
      <c r="B52" s="22" t="s">
        <v>53</v>
      </c>
      <c r="C52" s="22" t="s">
        <v>17</v>
      </c>
      <c r="D52" s="22">
        <v>0</v>
      </c>
    </row>
    <row r="53" spans="1:4" ht="15.75">
      <c r="A53" s="45" t="s">
        <v>66</v>
      </c>
      <c r="B53" s="45"/>
      <c r="C53" s="45"/>
      <c r="D53" s="45"/>
    </row>
    <row r="54" spans="1:4" ht="15.75">
      <c r="A54" s="4" t="s">
        <v>69</v>
      </c>
      <c r="B54" s="22" t="s">
        <v>68</v>
      </c>
      <c r="C54" s="22" t="s">
        <v>50</v>
      </c>
      <c r="D54" s="22">
        <v>74</v>
      </c>
    </row>
    <row r="55" spans="1:4" ht="15.75">
      <c r="A55" s="4" t="s">
        <v>71</v>
      </c>
      <c r="B55" s="22" t="s">
        <v>70</v>
      </c>
      <c r="C55" s="22" t="s">
        <v>50</v>
      </c>
      <c r="D55" s="22">
        <v>13</v>
      </c>
    </row>
    <row r="56" spans="1:4" ht="31.5">
      <c r="A56" s="4" t="s">
        <v>75</v>
      </c>
      <c r="B56" s="22" t="s">
        <v>72</v>
      </c>
      <c r="C56" s="22" t="s">
        <v>17</v>
      </c>
      <c r="D56" s="19">
        <v>282600</v>
      </c>
    </row>
  </sheetData>
  <sheetProtection password="CC29" sheet="1" objects="1" scenarios="1" selectLockedCells="1" selectUnlockedCells="1"/>
  <mergeCells count="14">
    <mergeCell ref="I15:J15"/>
    <mergeCell ref="E7:E8"/>
    <mergeCell ref="F7:F8"/>
    <mergeCell ref="E27:F27"/>
    <mergeCell ref="E38:H38"/>
    <mergeCell ref="A53:D53"/>
    <mergeCell ref="G27:H27"/>
    <mergeCell ref="G15:H15"/>
    <mergeCell ref="A2:D2"/>
    <mergeCell ref="A27:D27"/>
    <mergeCell ref="A8:D8"/>
    <mergeCell ref="A36:D36"/>
    <mergeCell ref="A41:D41"/>
    <mergeCell ref="A48:D48"/>
  </mergeCells>
  <printOptions/>
  <pageMargins left="0.3937007874015748" right="0.1968503937007874" top="0.1968503937007874" bottom="0.1968503937007874" header="0.31496062992125984" footer="0.31496062992125984"/>
  <pageSetup fitToHeight="1000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2024-03-29T09:53:29Z</cp:lastPrinted>
  <dcterms:created xsi:type="dcterms:W3CDTF">2010-07-19T21:32:50Z</dcterms:created>
  <dcterms:modified xsi:type="dcterms:W3CDTF">2024-03-29T12:25:12Z</dcterms:modified>
  <cp:category/>
  <cp:version/>
  <cp:contentType/>
  <cp:contentStatus/>
</cp:coreProperties>
</file>