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<sst xmlns="http://schemas.openxmlformats.org/spreadsheetml/2006/main" count="949" uniqueCount="391">
  <si>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</si>
  <si>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</si>
  <si>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</si>
  <si>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</si>
  <si>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</si>
  <si>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</si>
  <si>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</si>
  <si>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</si>
  <si>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</si>
  <si>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</si>
  <si>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</si>
  <si>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</si>
  <si>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</si>
  <si>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</si>
  <si>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</si>
  <si>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</si>
  <si>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</si>
  <si>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</si>
  <si>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</si>
  <si>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</si>
  <si>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</si>
  <si>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</si>
  <si>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</si>
  <si>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</si>
  <si>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</si>
  <si>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</si>
  <si>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</si>
  <si>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</si>
  <si>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</si>
  <si>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</si>
  <si>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</si>
  <si>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</si>
  <si>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</si>
  <si>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</si>
  <si>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</si>
  <si>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</si>
  <si>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</si>
  <si>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</si>
  <si>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</si>
  <si>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</si>
  <si>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</si>
  <si>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</si>
  <si>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</si>
  <si>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</si>
  <si>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</si>
  <si>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</si>
  <si>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</si>
  <si>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</si>
  <si>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</si>
  <si>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</si>
  <si>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</si>
  <si>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</si>
  <si>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</si>
  <si>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</si>
  <si>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</si>
  <si>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</si>
  <si>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</si>
  <si>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</si>
  <si>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</si>
  <si>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</si>
  <si>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</si>
  <si>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</si>
  <si>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</si>
  <si>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</si>
  <si>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</si>
  <si>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</si>
  <si>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</si>
  <si>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</si>
  <si>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</si>
  <si>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</si>
  <si>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</si>
  <si>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</si>
  <si>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</si>
  <si>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</si>
  <si>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</si>
  <si>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</si>
  <si>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</si>
  <si>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</si>
  <si>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</si>
  <si>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</si>
  <si>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</si>
  <si>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</si>
  <si>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</si>
  <si>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</si>
  <si>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</si>
  <si>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</si>
  <si>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</si>
  <si>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</si>
  <si>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</si>
  <si>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</si>
  <si>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</si>
  <si>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</si>
  <si>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</si>
  <si>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</si>
  <si>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</si>
  <si>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</si>
  <si>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</si>
  <si>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</si>
  <si>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</si>
  <si>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</si>
  <si>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</si>
  <si>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</si>
  <si>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</si>
  <si>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</si>
  <si>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</si>
  <si>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</si>
  <si>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</si>
  <si>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</si>
  <si>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</si>
  <si>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</si>
  <si>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</si>
  <si>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</si>
  <si>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</si>
  <si>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</si>
  <si>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</si>
  <si>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</si>
  <si>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</si>
  <si>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</si>
  <si>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</si>
  <si>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</si>
  <si>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</si>
  <si>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</si>
  <si>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</si>
  <si>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</si>
  <si>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</si>
  <si>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</si>
  <si>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</si>
  <si>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</si>
  <si>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</si>
  <si>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</si>
  <si>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</si>
  <si>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</si>
  <si>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</si>
  <si>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</si>
  <si>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</si>
  <si>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</si>
  <si>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</si>
  <si>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</si>
  <si>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</si>
  <si>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</si>
  <si>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</si>
  <si>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</si>
  <si>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</si>
  <si>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</si>
  <si>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</si>
  <si>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</si>
  <si>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</si>
  <si>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</si>
  <si>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</si>
  <si>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</si>
  <si>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</si>
  <si>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</si>
  <si>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</si>
  <si>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</si>
  <si>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</si>
  <si>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</si>
  <si>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</si>
  <si>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</si>
  <si>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</si>
  <si>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</si>
  <si>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</si>
  <si>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</si>
  <si>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</si>
  <si>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</si>
  <si>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</si>
  <si>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</si>
  <si>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</si>
  <si>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</si>
  <si>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</si>
  <si>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</si>
  <si>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</si>
  <si>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</si>
  <si>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</si>
  <si>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</si>
  <si>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</si>
  <si>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</si>
  <si>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</si>
  <si>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</si>
  <si>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</si>
  <si>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</si>
  <si>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</si>
  <si>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</si>
  <si>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</si>
  <si>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</si>
  <si>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</si>
  <si>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</si>
  <si>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</si>
  <si>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</si>
  <si>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</si>
  <si>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</si>
  <si>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</si>
  <si>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</si>
  <si>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</si>
  <si>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</si>
  <si>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</si>
  <si>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</si>
  <si>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</si>
  <si>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</si>
  <si>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</si>
  <si>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</si>
  <si>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</si>
  <si>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</si>
  <si>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</si>
  <si>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</si>
  <si>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</si>
  <si>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</si>
  <si>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</si>
  <si>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</si>
  <si>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</si>
  <si>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</si>
  <si>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</si>
  <si>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</si>
  <si>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</si>
  <si>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</si>
  <si>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</si>
  <si>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</si>
  <si>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</si>
  <si>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</si>
  <si>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</si>
  <si>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</si>
  <si>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</si>
  <si>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</si>
  <si>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</si>
  <si>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</si>
  <si>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</si>
  <si>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</si>
  <si>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</si>
  <si>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</si>
  <si>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</si>
  <si>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</si>
  <si>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по тарифу</t>
  </si>
  <si>
    <t>демидова</t>
  </si>
  <si>
    <t>Отчет об исполнении управляющей организацией ООО "УК "Слобода" договора управления за 2020 год по дому № 23А  ул. Зегеля в                        г. Липецке</t>
  </si>
  <si>
    <t>31.03.2021 г.</t>
  </si>
  <si>
    <t>01.01.2020 г.</t>
  </si>
  <si>
    <t>31.12.2020 г.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</si>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</sst>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0" fontId="46" fillId="0" borderId="12" xfId="1890" applyFont="1" applyFill="1" applyBorder="1" applyAlignment="1">
      <alignment horizontal="center" vertical="center"/>
      <protection/>
    </xf>
    <xf numFmtId="0" fontId="46" fillId="0" borderId="12" xfId="1891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182" fontId="41" fillId="0" borderId="12" xfId="0" applyNumberFormat="1" applyFont="1" applyFill="1" applyBorder="1" applyAlignment="1">
      <alignment horizontal="center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23&#1040;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3">
          <cell r="P43">
            <v>26009.568000000007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Y3">
            <v>4177.6</v>
          </cell>
        </row>
        <row r="38">
          <cell r="Y38">
            <v>0.060298</v>
          </cell>
        </row>
        <row r="42">
          <cell r="Y42">
            <v>0.034108</v>
          </cell>
        </row>
        <row r="100">
          <cell r="Y100">
            <v>1.2254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Y3">
            <v>4177.6</v>
          </cell>
        </row>
        <row r="37">
          <cell r="Y37">
            <v>0.084702</v>
          </cell>
        </row>
        <row r="41">
          <cell r="Y41">
            <v>0.188655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8">
          <cell r="Y8">
            <v>0.582542</v>
          </cell>
        </row>
        <row r="9">
          <cell r="Y9">
            <v>0.067284</v>
          </cell>
        </row>
        <row r="11">
          <cell r="Y11">
            <v>0.186191</v>
          </cell>
        </row>
        <row r="13">
          <cell r="Y13">
            <v>0.143598</v>
          </cell>
        </row>
        <row r="14">
          <cell r="Y14">
            <v>0.349837</v>
          </cell>
        </row>
        <row r="16">
          <cell r="Y16">
            <v>0.016067</v>
          </cell>
        </row>
        <row r="17">
          <cell r="Y17">
            <v>0.096402</v>
          </cell>
        </row>
        <row r="19">
          <cell r="Y19">
            <v>0.174567</v>
          </cell>
        </row>
        <row r="20">
          <cell r="Y20">
            <v>0.319027</v>
          </cell>
        </row>
        <row r="24">
          <cell r="Y24">
            <v>0.693895</v>
          </cell>
        </row>
        <row r="26">
          <cell r="Y26">
            <v>0.072181</v>
          </cell>
        </row>
        <row r="28">
          <cell r="Y28">
            <v>0.057403</v>
          </cell>
        </row>
        <row r="29">
          <cell r="Y29">
            <v>0.111103</v>
          </cell>
        </row>
        <row r="36">
          <cell r="Y36">
            <v>0.298158</v>
          </cell>
        </row>
        <row r="46">
          <cell r="Y46">
            <v>0.159</v>
          </cell>
        </row>
        <row r="47">
          <cell r="Y47">
            <v>0.301</v>
          </cell>
        </row>
        <row r="48">
          <cell r="Y48">
            <v>0.077</v>
          </cell>
        </row>
        <row r="49">
          <cell r="Y49">
            <v>0.158</v>
          </cell>
        </row>
        <row r="50">
          <cell r="Y50">
            <v>0.041</v>
          </cell>
        </row>
        <row r="51">
          <cell r="Y51">
            <v>0.216</v>
          </cell>
        </row>
        <row r="52">
          <cell r="Y52">
            <v>0.044</v>
          </cell>
        </row>
        <row r="53">
          <cell r="Y53">
            <v>0.034</v>
          </cell>
        </row>
        <row r="55">
          <cell r="Y55">
            <v>0.268</v>
          </cell>
        </row>
        <row r="56">
          <cell r="Y56">
            <v>0.642</v>
          </cell>
        </row>
        <row r="57">
          <cell r="Y57">
            <v>0.057</v>
          </cell>
        </row>
        <row r="58">
          <cell r="Y58">
            <v>0.024</v>
          </cell>
        </row>
        <row r="60">
          <cell r="Y60">
            <v>0.284</v>
          </cell>
        </row>
        <row r="61">
          <cell r="Y61">
            <v>0.012</v>
          </cell>
        </row>
        <row r="74">
          <cell r="Y74">
            <v>0.017761</v>
          </cell>
        </row>
        <row r="75">
          <cell r="Y75">
            <v>0.047364</v>
          </cell>
        </row>
        <row r="76">
          <cell r="Y76">
            <v>0.062331</v>
          </cell>
        </row>
        <row r="78">
          <cell r="Y78">
            <v>0.885</v>
          </cell>
        </row>
        <row r="103">
          <cell r="Y103">
            <v>0.78335</v>
          </cell>
        </row>
        <row r="124">
          <cell r="Y124">
            <v>237816.64771199995</v>
          </cell>
        </row>
        <row r="125">
          <cell r="Y125">
            <v>260863.41415680028</v>
          </cell>
        </row>
        <row r="126">
          <cell r="Y126">
            <v>61430.77248000001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1714.72</v>
          </cell>
        </row>
        <row r="24">
          <cell r="D24">
            <v>2509.7172160004266</v>
          </cell>
        </row>
        <row r="25">
          <cell r="D25">
            <v>66645.68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Y5">
            <v>0.020816</v>
          </cell>
        </row>
        <row r="10">
          <cell r="Y10">
            <v>0.106615</v>
          </cell>
        </row>
        <row r="33">
          <cell r="Y33">
            <v>0.288607</v>
          </cell>
        </row>
        <row r="64">
          <cell r="Y64">
            <v>0.001309</v>
          </cell>
        </row>
        <row r="89">
          <cell r="Y89">
            <v>0.7109</v>
          </cell>
        </row>
        <row r="90">
          <cell r="Y90">
            <v>0.2839</v>
          </cell>
        </row>
        <row r="91">
          <cell r="Y91">
            <v>0.054</v>
          </cell>
        </row>
        <row r="92">
          <cell r="Y92">
            <v>0.0258</v>
          </cell>
        </row>
        <row r="95">
          <cell r="Y95">
            <v>0.0033</v>
          </cell>
        </row>
        <row r="96">
          <cell r="Y96">
            <v>0.0005</v>
          </cell>
        </row>
        <row r="97">
          <cell r="Y97">
            <v>0.0005</v>
          </cell>
        </row>
        <row r="98">
          <cell r="Y98">
            <v>0.0028</v>
          </cell>
        </row>
        <row r="99">
          <cell r="Y99">
            <v>0.0001</v>
          </cell>
        </row>
        <row r="101">
          <cell r="Y101">
            <v>0.0005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9.140625" style="15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" hidden="1" customWidth="1"/>
    <col min="6" max="6" width="17.8515625" style="20" hidden="1" customWidth="1"/>
    <col min="7" max="7" width="10.7109375" style="20" hidden="1" customWidth="1"/>
    <col min="8" max="8" width="12.8515625" style="20" hidden="1" customWidth="1"/>
    <col min="9" max="12" width="9.140625" style="20" hidden="1" customWidth="1"/>
    <col min="13" max="22" width="9.140625" style="20" customWidth="1"/>
    <col min="23" max="16384" width="9.140625" style="3" customWidth="1"/>
  </cols>
  <sheetData>
    <row r="1" ht="15.75">
      <c r="E1" s="2" t="s">
        <v>198</v>
      </c>
    </row>
    <row r="2" spans="1:22" s="7" customFormat="1" ht="33.75" customHeight="1">
      <c r="A2" s="27" t="s">
        <v>232</v>
      </c>
      <c r="B2" s="27"/>
      <c r="C2" s="27"/>
      <c r="D2" s="27"/>
      <c r="E2" s="5">
        <v>4177.6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8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8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8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8" t="s">
        <v>57</v>
      </c>
      <c r="B9" s="1" t="s">
        <v>72</v>
      </c>
      <c r="C9" s="1" t="s">
        <v>73</v>
      </c>
      <c r="D9" s="9">
        <f>'[5]по форме'!$D$23</f>
        <v>1714.72</v>
      </c>
    </row>
    <row r="10" spans="1:4" ht="15.75">
      <c r="A10" s="8" t="s">
        <v>58</v>
      </c>
      <c r="B10" s="1" t="s">
        <v>74</v>
      </c>
      <c r="C10" s="1" t="s">
        <v>73</v>
      </c>
      <c r="D10" s="9">
        <f>'[5]по форме'!$D$24</f>
        <v>2509.7172160004266</v>
      </c>
    </row>
    <row r="11" spans="1:4" ht="15.75">
      <c r="A11" s="8" t="s">
        <v>75</v>
      </c>
      <c r="B11" s="1" t="s">
        <v>76</v>
      </c>
      <c r="C11" s="1" t="s">
        <v>73</v>
      </c>
      <c r="D11" s="9">
        <f>'[5]по форме'!$D$25</f>
        <v>66645.68</v>
      </c>
    </row>
    <row r="12" spans="1:4" ht="31.5">
      <c r="A12" s="8" t="s">
        <v>77</v>
      </c>
      <c r="B12" s="1" t="s">
        <v>78</v>
      </c>
      <c r="C12" s="1" t="s">
        <v>73</v>
      </c>
      <c r="D12" s="9">
        <f>D13+D14+D15</f>
        <v>560110.8343488002</v>
      </c>
    </row>
    <row r="13" spans="1:4" ht="15.75">
      <c r="A13" s="8" t="s">
        <v>94</v>
      </c>
      <c r="B13" s="16" t="s">
        <v>79</v>
      </c>
      <c r="C13" s="1" t="s">
        <v>73</v>
      </c>
      <c r="D13" s="9">
        <f>'[4]УК 2019'!$Y$125</f>
        <v>260863.41415680028</v>
      </c>
    </row>
    <row r="14" spans="1:4" ht="15.75">
      <c r="A14" s="8" t="s">
        <v>95</v>
      </c>
      <c r="B14" s="16" t="s">
        <v>80</v>
      </c>
      <c r="C14" s="1" t="s">
        <v>73</v>
      </c>
      <c r="D14" s="9">
        <f>'[4]УК 2019'!$Y$124</f>
        <v>237816.64771199995</v>
      </c>
    </row>
    <row r="15" spans="1:4" ht="15.75">
      <c r="A15" s="8" t="s">
        <v>96</v>
      </c>
      <c r="B15" s="16" t="s">
        <v>81</v>
      </c>
      <c r="C15" s="1" t="s">
        <v>73</v>
      </c>
      <c r="D15" s="9">
        <f>'[4]УК 2019'!$Y$126</f>
        <v>61430.77248000001</v>
      </c>
    </row>
    <row r="16" spans="1:6" ht="15.75">
      <c r="A16" s="16" t="s">
        <v>82</v>
      </c>
      <c r="B16" s="16" t="s">
        <v>83</v>
      </c>
      <c r="C16" s="16" t="s">
        <v>73</v>
      </c>
      <c r="D16" s="17">
        <f>D17</f>
        <v>515970.09434880025</v>
      </c>
      <c r="E16" s="2">
        <v>390263.96</v>
      </c>
      <c r="F16" s="20" t="s">
        <v>231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515970.09434880025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520194.53156480065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907.48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-288.8226175993914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63040.74</v>
      </c>
    </row>
    <row r="26" spans="1:4" ht="35.25" customHeight="1">
      <c r="A26" s="26" t="s">
        <v>102</v>
      </c>
      <c r="B26" s="26"/>
      <c r="C26" s="26"/>
      <c r="D26" s="26"/>
    </row>
    <row r="27" spans="1:22" s="7" customFormat="1" ht="31.5">
      <c r="A27" s="21" t="s">
        <v>113</v>
      </c>
      <c r="B27" s="4" t="s">
        <v>104</v>
      </c>
      <c r="C27" s="4" t="s">
        <v>67</v>
      </c>
      <c r="D27" s="4" t="s">
        <v>8</v>
      </c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7" ht="15.75">
      <c r="A28" s="8" t="s">
        <v>109</v>
      </c>
      <c r="B28" s="1" t="s">
        <v>105</v>
      </c>
      <c r="C28" s="1" t="s">
        <v>73</v>
      </c>
      <c r="D28" s="9">
        <f>E28</f>
        <v>44366.11200000001</v>
      </c>
      <c r="E28" s="5">
        <f>F28</f>
        <v>44366.11200000001</v>
      </c>
      <c r="F28" s="20">
        <f>'[4]УК 2019'!$Y$78*12*E2</f>
        <v>44366.11200000001</v>
      </c>
      <c r="G28" s="5">
        <v>29510.86</v>
      </c>
    </row>
    <row r="29" spans="1:5" ht="31.5">
      <c r="A29" s="8" t="s">
        <v>110</v>
      </c>
      <c r="B29" s="1" t="s">
        <v>106</v>
      </c>
      <c r="C29" s="1" t="s">
        <v>67</v>
      </c>
      <c r="D29" s="1" t="s">
        <v>4</v>
      </c>
      <c r="E29" s="5"/>
    </row>
    <row r="30" spans="1:5" ht="15.75">
      <c r="A30" s="8" t="s">
        <v>111</v>
      </c>
      <c r="B30" s="1" t="s">
        <v>107</v>
      </c>
      <c r="C30" s="1" t="s">
        <v>67</v>
      </c>
      <c r="D30" s="1" t="s">
        <v>9</v>
      </c>
      <c r="E30" s="5"/>
    </row>
    <row r="31" spans="1:5" ht="15.75">
      <c r="A31" s="8" t="s">
        <v>112</v>
      </c>
      <c r="B31" s="1" t="s">
        <v>64</v>
      </c>
      <c r="C31" s="1" t="s">
        <v>67</v>
      </c>
      <c r="D31" s="1" t="s">
        <v>10</v>
      </c>
      <c r="E31" s="5"/>
    </row>
    <row r="32" spans="1:5" ht="15.75">
      <c r="A32" s="8" t="s">
        <v>114</v>
      </c>
      <c r="B32" s="1" t="s">
        <v>108</v>
      </c>
      <c r="C32" s="1" t="s">
        <v>73</v>
      </c>
      <c r="D32" s="23">
        <f>E28/E2</f>
        <v>10.620000000000001</v>
      </c>
      <c r="E32" s="5"/>
    </row>
    <row r="33" spans="1:22" s="7" customFormat="1" ht="31.5">
      <c r="A33" s="21" t="s">
        <v>115</v>
      </c>
      <c r="B33" s="4" t="s">
        <v>104</v>
      </c>
      <c r="C33" s="4" t="s">
        <v>67</v>
      </c>
      <c r="D33" s="4" t="s">
        <v>11</v>
      </c>
      <c r="E33" s="5" t="s">
        <v>200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4" ht="15.75">
      <c r="A34" s="8" t="s">
        <v>116</v>
      </c>
      <c r="B34" s="1" t="s">
        <v>105</v>
      </c>
      <c r="C34" s="1" t="s">
        <v>73</v>
      </c>
      <c r="D34" s="9">
        <f>E35+E39+E43+E47+E51+E55</f>
        <v>54256.149999999994</v>
      </c>
    </row>
    <row r="35" spans="1:6" ht="31.5">
      <c r="A35" s="8" t="s">
        <v>117</v>
      </c>
      <c r="B35" s="1" t="s">
        <v>106</v>
      </c>
      <c r="C35" s="1" t="s">
        <v>67</v>
      </c>
      <c r="D35" s="1" t="s">
        <v>12</v>
      </c>
      <c r="E35" s="2">
        <v>2707.08</v>
      </c>
      <c r="F35" s="20">
        <f>'[6]УК 2019'!$Y$91*12*E2</f>
        <v>2707.0848000000005</v>
      </c>
    </row>
    <row r="36" spans="1:4" ht="15.75">
      <c r="A36" s="8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8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8" t="s">
        <v>120</v>
      </c>
      <c r="B38" s="1" t="s">
        <v>108</v>
      </c>
      <c r="C38" s="1" t="s">
        <v>73</v>
      </c>
      <c r="D38" s="22">
        <f>E35/E2</f>
        <v>0.6479988510149367</v>
      </c>
    </row>
    <row r="39" spans="1:6" ht="31.5">
      <c r="A39" s="8" t="s">
        <v>121</v>
      </c>
      <c r="B39" s="1" t="s">
        <v>106</v>
      </c>
      <c r="C39" s="1" t="s">
        <v>67</v>
      </c>
      <c r="D39" s="1" t="s">
        <v>199</v>
      </c>
      <c r="E39" s="2">
        <v>1293.38</v>
      </c>
      <c r="F39" s="20">
        <f>'[6]УК 2019'!$Y$92*12*E2</f>
        <v>1293.38496</v>
      </c>
    </row>
    <row r="40" spans="1:4" ht="15.75">
      <c r="A40" s="8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8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8" t="s">
        <v>124</v>
      </c>
      <c r="B42" s="1" t="s">
        <v>108</v>
      </c>
      <c r="C42" s="1" t="s">
        <v>73</v>
      </c>
      <c r="D42" s="22">
        <f>E39/E2</f>
        <v>0.3095988127154347</v>
      </c>
    </row>
    <row r="43" spans="1:6" ht="31.5">
      <c r="A43" s="8" t="s">
        <v>125</v>
      </c>
      <c r="B43" s="1" t="s">
        <v>106</v>
      </c>
      <c r="C43" s="1" t="s">
        <v>67</v>
      </c>
      <c r="D43" s="1" t="s">
        <v>13</v>
      </c>
      <c r="E43" s="2">
        <v>14232.25</v>
      </c>
      <c r="F43" s="20">
        <f>'[6]УК 2019'!$Y$90*12*E2</f>
        <v>14232.24768</v>
      </c>
    </row>
    <row r="44" spans="1:4" ht="15.75">
      <c r="A44" s="8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8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8" t="s">
        <v>128</v>
      </c>
      <c r="B46" s="1" t="s">
        <v>108</v>
      </c>
      <c r="C46" s="1" t="s">
        <v>73</v>
      </c>
      <c r="D46" s="9">
        <f>E43/E2</f>
        <v>3.4068005553427803</v>
      </c>
    </row>
    <row r="47" spans="1:6" ht="31.5">
      <c r="A47" s="8" t="s">
        <v>213</v>
      </c>
      <c r="B47" s="1" t="s">
        <v>106</v>
      </c>
      <c r="C47" s="1" t="s">
        <v>67</v>
      </c>
      <c r="D47" s="1" t="s">
        <v>14</v>
      </c>
      <c r="E47" s="2">
        <v>35638.27</v>
      </c>
      <c r="F47" s="20">
        <f>'[6]УК 2019'!$Y$89*12*E2</f>
        <v>35638.27008</v>
      </c>
    </row>
    <row r="48" spans="1:4" ht="15.75">
      <c r="A48" s="8" t="s">
        <v>214</v>
      </c>
      <c r="B48" s="1" t="s">
        <v>107</v>
      </c>
      <c r="C48" s="1" t="s">
        <v>67</v>
      </c>
      <c r="D48" s="1" t="s">
        <v>15</v>
      </c>
    </row>
    <row r="49" spans="1:4" ht="15.75">
      <c r="A49" s="8" t="s">
        <v>215</v>
      </c>
      <c r="B49" s="1" t="s">
        <v>64</v>
      </c>
      <c r="C49" s="1" t="s">
        <v>67</v>
      </c>
      <c r="D49" s="1" t="s">
        <v>10</v>
      </c>
    </row>
    <row r="50" spans="1:4" ht="15.75">
      <c r="A50" s="8" t="s">
        <v>216</v>
      </c>
      <c r="B50" s="1" t="s">
        <v>108</v>
      </c>
      <c r="C50" s="1" t="s">
        <v>73</v>
      </c>
      <c r="D50" s="22">
        <f>E47/E2</f>
        <v>8.530799980850247</v>
      </c>
    </row>
    <row r="51" spans="1:6" ht="47.25">
      <c r="A51" s="8" t="s">
        <v>217</v>
      </c>
      <c r="B51" s="1" t="s">
        <v>106</v>
      </c>
      <c r="C51" s="1" t="s">
        <v>67</v>
      </c>
      <c r="D51" s="22" t="s">
        <v>202</v>
      </c>
      <c r="E51" s="2">
        <v>385.17</v>
      </c>
      <c r="F51" s="20">
        <f>('[6]УК 2019'!$Y$95+'[6]УК 2019'!$Y$96+'[6]УК 2019'!$Y$97+'[6]УК 2019'!$Y$98+'[6]УК 2019'!$Y$99+'[6]УК 2019'!$Y$101)*12*E2</f>
        <v>386.01024000000007</v>
      </c>
    </row>
    <row r="52" spans="1:4" ht="15.75">
      <c r="A52" s="8" t="s">
        <v>218</v>
      </c>
      <c r="B52" s="1" t="s">
        <v>107</v>
      </c>
      <c r="C52" s="1" t="s">
        <v>67</v>
      </c>
      <c r="D52" s="22" t="s">
        <v>147</v>
      </c>
    </row>
    <row r="53" spans="1:4" ht="15.75">
      <c r="A53" s="8" t="s">
        <v>219</v>
      </c>
      <c r="B53" s="1" t="s">
        <v>64</v>
      </c>
      <c r="C53" s="1" t="s">
        <v>67</v>
      </c>
      <c r="D53" s="22" t="s">
        <v>10</v>
      </c>
    </row>
    <row r="54" spans="1:4" ht="15.75">
      <c r="A54" s="8" t="s">
        <v>220</v>
      </c>
      <c r="B54" s="1" t="s">
        <v>108</v>
      </c>
      <c r="C54" s="1" t="s">
        <v>73</v>
      </c>
      <c r="D54" s="22">
        <f>E51/E2</f>
        <v>0.09219887016468785</v>
      </c>
    </row>
    <row r="55" spans="1:5" ht="31.5">
      <c r="A55" s="8" t="s">
        <v>221</v>
      </c>
      <c r="B55" s="1" t="s">
        <v>106</v>
      </c>
      <c r="C55" s="1" t="s">
        <v>67</v>
      </c>
      <c r="D55" s="22" t="s">
        <v>201</v>
      </c>
      <c r="E55" s="2">
        <v>0</v>
      </c>
    </row>
    <row r="56" spans="1:4" ht="15.75">
      <c r="A56" s="8" t="s">
        <v>222</v>
      </c>
      <c r="B56" s="1" t="s">
        <v>107</v>
      </c>
      <c r="C56" s="1" t="s">
        <v>67</v>
      </c>
      <c r="D56" s="22" t="s">
        <v>147</v>
      </c>
    </row>
    <row r="57" spans="1:4" ht="15.75">
      <c r="A57" s="8" t="s">
        <v>223</v>
      </c>
      <c r="B57" s="1" t="s">
        <v>64</v>
      </c>
      <c r="C57" s="1" t="s">
        <v>67</v>
      </c>
      <c r="D57" s="22" t="s">
        <v>10</v>
      </c>
    </row>
    <row r="58" spans="1:4" ht="15.75">
      <c r="A58" s="8" t="s">
        <v>224</v>
      </c>
      <c r="B58" s="1" t="s">
        <v>108</v>
      </c>
      <c r="C58" s="1" t="s">
        <v>73</v>
      </c>
      <c r="D58" s="22">
        <f>E55/E2</f>
        <v>0</v>
      </c>
    </row>
    <row r="59" spans="1:22" s="7" customFormat="1" ht="24.75" customHeight="1">
      <c r="A59" s="21" t="s">
        <v>129</v>
      </c>
      <c r="B59" s="4" t="s">
        <v>104</v>
      </c>
      <c r="C59" s="4" t="s">
        <v>67</v>
      </c>
      <c r="D59" s="4" t="s">
        <v>16</v>
      </c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7" ht="15.75">
      <c r="A60" s="8" t="s">
        <v>130</v>
      </c>
      <c r="B60" s="1" t="s">
        <v>105</v>
      </c>
      <c r="C60" s="1" t="s">
        <v>73</v>
      </c>
      <c r="D60" s="9">
        <f>E60</f>
        <v>39270.27552</v>
      </c>
      <c r="E60" s="5">
        <f>F60</f>
        <v>39270.27552</v>
      </c>
      <c r="F60" s="20">
        <f>'[4]УК 2019'!$Y$103*12*E2</f>
        <v>39270.27552</v>
      </c>
      <c r="G60" s="5">
        <f>'[1]Управл 2017'!$P$43</f>
        <v>26009.568000000007</v>
      </c>
    </row>
    <row r="61" spans="1:5" ht="31.5">
      <c r="A61" s="8" t="s">
        <v>131</v>
      </c>
      <c r="B61" s="1" t="s">
        <v>106</v>
      </c>
      <c r="C61" s="1" t="s">
        <v>67</v>
      </c>
      <c r="D61" s="1" t="s">
        <v>17</v>
      </c>
      <c r="E61" s="5"/>
    </row>
    <row r="62" spans="1:5" ht="15.75">
      <c r="A62" s="8" t="s">
        <v>132</v>
      </c>
      <c r="B62" s="1" t="s">
        <v>107</v>
      </c>
      <c r="C62" s="1" t="s">
        <v>67</v>
      </c>
      <c r="D62" s="1" t="s">
        <v>18</v>
      </c>
      <c r="E62" s="5"/>
    </row>
    <row r="63" spans="1:5" ht="15.75">
      <c r="A63" s="8" t="s">
        <v>133</v>
      </c>
      <c r="B63" s="1" t="s">
        <v>64</v>
      </c>
      <c r="C63" s="1" t="s">
        <v>67</v>
      </c>
      <c r="D63" s="1" t="s">
        <v>10</v>
      </c>
      <c r="E63" s="5"/>
    </row>
    <row r="64" spans="1:5" ht="15.75">
      <c r="A64" s="8" t="s">
        <v>134</v>
      </c>
      <c r="B64" s="1" t="s">
        <v>108</v>
      </c>
      <c r="C64" s="1" t="s">
        <v>73</v>
      </c>
      <c r="D64" s="23">
        <f>E60/E2</f>
        <v>9.4002</v>
      </c>
      <c r="E64" s="5"/>
    </row>
    <row r="65" spans="1:22" s="7" customFormat="1" ht="27.75" customHeight="1">
      <c r="A65" s="21" t="s">
        <v>236</v>
      </c>
      <c r="B65" s="4" t="s">
        <v>104</v>
      </c>
      <c r="C65" s="4" t="s">
        <v>67</v>
      </c>
      <c r="D65" s="4" t="s">
        <v>227</v>
      </c>
      <c r="E65" s="5"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5" ht="15.75">
      <c r="A66" s="8" t="s">
        <v>237</v>
      </c>
      <c r="B66" s="1" t="s">
        <v>105</v>
      </c>
      <c r="C66" s="1" t="s">
        <v>73</v>
      </c>
      <c r="D66" s="1">
        <v>0</v>
      </c>
      <c r="E66" s="5"/>
    </row>
    <row r="67" spans="1:5" ht="31.5">
      <c r="A67" s="8" t="s">
        <v>238</v>
      </c>
      <c r="B67" s="1" t="s">
        <v>106</v>
      </c>
      <c r="C67" s="1" t="s">
        <v>67</v>
      </c>
      <c r="D67" s="1" t="s">
        <v>227</v>
      </c>
      <c r="E67" s="5"/>
    </row>
    <row r="68" spans="1:5" ht="15.75">
      <c r="A68" s="8" t="s">
        <v>239</v>
      </c>
      <c r="B68" s="1" t="s">
        <v>107</v>
      </c>
      <c r="C68" s="1" t="s">
        <v>67</v>
      </c>
      <c r="D68" s="1" t="s">
        <v>24</v>
      </c>
      <c r="E68" s="5"/>
    </row>
    <row r="69" spans="1:5" ht="15.75">
      <c r="A69" s="8" t="s">
        <v>240</v>
      </c>
      <c r="B69" s="1" t="s">
        <v>64</v>
      </c>
      <c r="C69" s="1" t="s">
        <v>67</v>
      </c>
      <c r="D69" s="1" t="s">
        <v>10</v>
      </c>
      <c r="E69" s="5"/>
    </row>
    <row r="70" spans="1:5" ht="15.75">
      <c r="A70" s="8" t="s">
        <v>241</v>
      </c>
      <c r="B70" s="1" t="s">
        <v>108</v>
      </c>
      <c r="C70" s="1" t="s">
        <v>73</v>
      </c>
      <c r="D70" s="23">
        <f>E65/E2</f>
        <v>0</v>
      </c>
      <c r="E70" s="5"/>
    </row>
    <row r="71" spans="1:22" s="7" customFormat="1" ht="24" customHeight="1">
      <c r="A71" s="21" t="s">
        <v>242</v>
      </c>
      <c r="B71" s="4" t="s">
        <v>104</v>
      </c>
      <c r="C71" s="4" t="s">
        <v>67</v>
      </c>
      <c r="D71" s="4" t="s">
        <v>21</v>
      </c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6" ht="15.75">
      <c r="A72" s="8" t="s">
        <v>243</v>
      </c>
      <c r="B72" s="1" t="s">
        <v>105</v>
      </c>
      <c r="C72" s="1" t="s">
        <v>73</v>
      </c>
      <c r="D72" s="9">
        <f>E72</f>
        <v>61430.77</v>
      </c>
      <c r="E72" s="5">
        <v>61430.77</v>
      </c>
      <c r="F72" s="20">
        <f>'[2]ук(2016)'!$Y$100*12*'[2]ук(2016)'!$Y$3</f>
        <v>61430.77248000001</v>
      </c>
    </row>
    <row r="73" spans="1:5" ht="31.5">
      <c r="A73" s="8" t="s">
        <v>244</v>
      </c>
      <c r="B73" s="1" t="s">
        <v>106</v>
      </c>
      <c r="C73" s="1" t="s">
        <v>67</v>
      </c>
      <c r="D73" s="1" t="s">
        <v>5</v>
      </c>
      <c r="E73" s="5"/>
    </row>
    <row r="74" spans="1:5" ht="15.75">
      <c r="A74" s="8" t="s">
        <v>245</v>
      </c>
      <c r="B74" s="1" t="s">
        <v>107</v>
      </c>
      <c r="C74" s="1" t="s">
        <v>67</v>
      </c>
      <c r="D74" s="1" t="s">
        <v>18</v>
      </c>
      <c r="E74" s="5"/>
    </row>
    <row r="75" spans="1:5" ht="15.75">
      <c r="A75" s="8" t="s">
        <v>246</v>
      </c>
      <c r="B75" s="1" t="s">
        <v>64</v>
      </c>
      <c r="C75" s="1" t="s">
        <v>67</v>
      </c>
      <c r="D75" s="1" t="s">
        <v>10</v>
      </c>
      <c r="E75" s="5"/>
    </row>
    <row r="76" spans="1:5" ht="15.75">
      <c r="A76" s="8" t="s">
        <v>247</v>
      </c>
      <c r="B76" s="1" t="s">
        <v>108</v>
      </c>
      <c r="C76" s="1" t="s">
        <v>73</v>
      </c>
      <c r="D76" s="23">
        <f>E72/E2</f>
        <v>14.704799406357715</v>
      </c>
      <c r="E76" s="5"/>
    </row>
    <row r="77" spans="1:22" s="7" customFormat="1" ht="31.5">
      <c r="A77" s="21" t="s">
        <v>135</v>
      </c>
      <c r="B77" s="4" t="s">
        <v>104</v>
      </c>
      <c r="C77" s="4" t="s">
        <v>67</v>
      </c>
      <c r="D77" s="4" t="s">
        <v>54</v>
      </c>
      <c r="E77" s="5"/>
      <c r="F77" s="1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4" ht="15.75">
      <c r="A78" s="8" t="s">
        <v>136</v>
      </c>
      <c r="B78" s="1" t="s">
        <v>105</v>
      </c>
      <c r="C78" s="1" t="s">
        <v>73</v>
      </c>
      <c r="D78" s="1">
        <f>E79</f>
        <v>8887.98</v>
      </c>
    </row>
    <row r="79" spans="1:6" ht="31.5">
      <c r="A79" s="8" t="s">
        <v>137</v>
      </c>
      <c r="B79" s="1" t="s">
        <v>106</v>
      </c>
      <c r="C79" s="1" t="s">
        <v>67</v>
      </c>
      <c r="D79" s="1" t="s">
        <v>54</v>
      </c>
      <c r="E79" s="2">
        <v>8887.98</v>
      </c>
      <c r="F79" s="20">
        <f>'[4]УК 2019'!$Y$36*12*E2</f>
        <v>14947.018329600001</v>
      </c>
    </row>
    <row r="80" spans="1:4" ht="15.75">
      <c r="A80" s="8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8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8" t="s">
        <v>140</v>
      </c>
      <c r="B82" s="1" t="s">
        <v>108</v>
      </c>
      <c r="C82" s="1" t="s">
        <v>73</v>
      </c>
      <c r="D82" s="23">
        <f>E79/E2</f>
        <v>2.1275325545767902</v>
      </c>
    </row>
    <row r="83" spans="1:22" s="7" customFormat="1" ht="31.5">
      <c r="A83" s="21" t="s">
        <v>141</v>
      </c>
      <c r="B83" s="4" t="s">
        <v>104</v>
      </c>
      <c r="C83" s="4" t="s">
        <v>67</v>
      </c>
      <c r="D83" s="4" t="s">
        <v>55</v>
      </c>
      <c r="E83" s="2">
        <v>9284.18</v>
      </c>
      <c r="F83" s="6" t="s">
        <v>211</v>
      </c>
      <c r="G83" s="6">
        <f>('[4]УК 2019'!$Y$74+'[4]УК 2019'!$Y$75+'[4]УК 2019'!$Y$76)*12*E2</f>
        <v>6389.522227200001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6" ht="15.75">
      <c r="A84" s="8" t="s">
        <v>142</v>
      </c>
      <c r="B84" s="1" t="s">
        <v>105</v>
      </c>
      <c r="C84" s="1" t="s">
        <v>73</v>
      </c>
      <c r="D84" s="1">
        <f>E83</f>
        <v>9284.18</v>
      </c>
      <c r="F84" s="20">
        <v>56</v>
      </c>
    </row>
    <row r="85" spans="1:4" ht="31.5">
      <c r="A85" s="8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8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8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8" t="s">
        <v>146</v>
      </c>
      <c r="B88" s="1" t="s">
        <v>108</v>
      </c>
      <c r="C88" s="1" t="s">
        <v>73</v>
      </c>
      <c r="D88" s="23">
        <f>E83/F84</f>
        <v>165.78892857142858</v>
      </c>
    </row>
    <row r="89" spans="1:22" s="7" customFormat="1" ht="47.25">
      <c r="A89" s="21" t="s">
        <v>148</v>
      </c>
      <c r="B89" s="4" t="s">
        <v>104</v>
      </c>
      <c r="C89" s="4" t="s">
        <v>67</v>
      </c>
      <c r="D89" s="4" t="s">
        <v>23</v>
      </c>
      <c r="E89" s="5"/>
      <c r="F89" s="1" t="s">
        <v>212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6" ht="15.75">
      <c r="A90" s="8" t="s">
        <v>149</v>
      </c>
      <c r="B90" s="1" t="s">
        <v>105</v>
      </c>
      <c r="C90" s="1" t="s">
        <v>73</v>
      </c>
      <c r="D90" s="1">
        <f>E91+E95</f>
        <v>24.72</v>
      </c>
      <c r="F90" s="1">
        <v>20.6</v>
      </c>
    </row>
    <row r="91" spans="1:6" ht="31.5">
      <c r="A91" s="8" t="s">
        <v>248</v>
      </c>
      <c r="B91" s="1" t="s">
        <v>106</v>
      </c>
      <c r="C91" s="1" t="s">
        <v>67</v>
      </c>
      <c r="D91" s="1" t="s">
        <v>7</v>
      </c>
      <c r="E91" s="2">
        <v>0</v>
      </c>
      <c r="F91" s="25"/>
    </row>
    <row r="92" spans="1:6" ht="15.75">
      <c r="A92" s="8" t="s">
        <v>249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8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8" t="s">
        <v>251</v>
      </c>
      <c r="B94" s="1" t="s">
        <v>108</v>
      </c>
      <c r="C94" s="1" t="s">
        <v>73</v>
      </c>
      <c r="D94" s="23">
        <v>0</v>
      </c>
      <c r="F94" s="1" t="s">
        <v>212</v>
      </c>
    </row>
    <row r="95" spans="1:8" ht="31.5">
      <c r="A95" s="8" t="s">
        <v>252</v>
      </c>
      <c r="B95" s="1" t="s">
        <v>106</v>
      </c>
      <c r="C95" s="1" t="s">
        <v>67</v>
      </c>
      <c r="D95" s="1" t="s">
        <v>6</v>
      </c>
      <c r="E95" s="2">
        <v>24.72</v>
      </c>
      <c r="F95" s="1">
        <f>F90</f>
        <v>20.6</v>
      </c>
      <c r="H95" s="20">
        <f>'[6]УК 2019'!$Y$64*12*E2</f>
        <v>65.6217408</v>
      </c>
    </row>
    <row r="96" spans="1:4" ht="15.75">
      <c r="A96" s="8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8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8" t="s">
        <v>255</v>
      </c>
      <c r="B98" s="1" t="s">
        <v>108</v>
      </c>
      <c r="C98" s="1" t="s">
        <v>73</v>
      </c>
      <c r="D98" s="23">
        <f>E95/F95</f>
        <v>1.2</v>
      </c>
    </row>
    <row r="99" spans="1:22" s="7" customFormat="1" ht="63">
      <c r="A99" s="21" t="s">
        <v>151</v>
      </c>
      <c r="B99" s="4" t="s">
        <v>104</v>
      </c>
      <c r="C99" s="4" t="s">
        <v>67</v>
      </c>
      <c r="D99" s="4" t="s">
        <v>26</v>
      </c>
      <c r="E99" s="5"/>
      <c r="F99" s="2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4" ht="15.75">
      <c r="A100" s="8" t="s">
        <v>152</v>
      </c>
      <c r="B100" s="1" t="s">
        <v>105</v>
      </c>
      <c r="C100" s="1" t="s">
        <v>73</v>
      </c>
      <c r="D100" s="9">
        <f>E101+E105+E113+E117+E121+E125+E129+E133+E137+E141+E145+E149+E153+E109</f>
        <v>144926.21109760003</v>
      </c>
    </row>
    <row r="101" spans="1:7" ht="31.5">
      <c r="A101" s="8" t="s">
        <v>256</v>
      </c>
      <c r="B101" s="1" t="s">
        <v>106</v>
      </c>
      <c r="C101" s="1" t="s">
        <v>67</v>
      </c>
      <c r="D101" s="1" t="s">
        <v>27</v>
      </c>
      <c r="E101" s="2">
        <f>F101</f>
        <v>2306.0352000000003</v>
      </c>
      <c r="F101" s="20">
        <f>('[4]УК 2019'!$Y$53+'[4]УК 2019'!$Y$61)*12*E2</f>
        <v>2306.0352000000003</v>
      </c>
      <c r="G101" s="2">
        <f>868.72+813.39</f>
        <v>1682.1100000000001</v>
      </c>
    </row>
    <row r="102" spans="1:7" ht="15.75">
      <c r="A102" s="8" t="s">
        <v>257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8" t="s">
        <v>258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8" t="s">
        <v>259</v>
      </c>
      <c r="B104" s="1" t="s">
        <v>108</v>
      </c>
      <c r="C104" s="1" t="s">
        <v>73</v>
      </c>
      <c r="D104" s="23">
        <f>E101/E2</f>
        <v>0.552</v>
      </c>
      <c r="G104" s="2"/>
    </row>
    <row r="105" spans="1:7" ht="31.5">
      <c r="A105" s="8" t="s">
        <v>260</v>
      </c>
      <c r="B105" s="1" t="s">
        <v>106</v>
      </c>
      <c r="C105" s="1" t="s">
        <v>67</v>
      </c>
      <c r="D105" s="1" t="s">
        <v>28</v>
      </c>
      <c r="E105" s="2">
        <f>F105</f>
        <v>12970.8608</v>
      </c>
      <c r="F105" s="20">
        <f>'[4]УК 2019'!$Y$46*12*E2+5000</f>
        <v>12970.8608</v>
      </c>
      <c r="G105" s="2">
        <v>4981.79</v>
      </c>
    </row>
    <row r="106" spans="1:7" ht="15.75">
      <c r="A106" s="8" t="s">
        <v>261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8" t="s">
        <v>262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8" t="s">
        <v>263</v>
      </c>
      <c r="B108" s="1" t="s">
        <v>108</v>
      </c>
      <c r="C108" s="1" t="s">
        <v>73</v>
      </c>
      <c r="D108" s="23">
        <f>E105/E2</f>
        <v>3.104859440827269</v>
      </c>
      <c r="G108" s="2"/>
    </row>
    <row r="109" spans="1:7" ht="31.5">
      <c r="A109" s="8" t="s">
        <v>264</v>
      </c>
      <c r="B109" s="1" t="s">
        <v>106</v>
      </c>
      <c r="C109" s="1" t="s">
        <v>67</v>
      </c>
      <c r="D109" s="23" t="s">
        <v>228</v>
      </c>
      <c r="E109" s="20">
        <f>F109</f>
        <v>2055.3792000000003</v>
      </c>
      <c r="F109" s="18">
        <f>'[4]УК 2019'!$Y$50*12*E2</f>
        <v>2055.3792000000003</v>
      </c>
      <c r="G109" s="20">
        <v>980.99</v>
      </c>
    </row>
    <row r="110" spans="1:5" ht="15.75">
      <c r="A110" s="8" t="s">
        <v>265</v>
      </c>
      <c r="B110" s="1" t="s">
        <v>107</v>
      </c>
      <c r="C110" s="1" t="s">
        <v>67</v>
      </c>
      <c r="D110" s="23" t="s">
        <v>24</v>
      </c>
      <c r="E110" s="20"/>
    </row>
    <row r="111" spans="1:5" ht="15.75">
      <c r="A111" s="8" t="s">
        <v>266</v>
      </c>
      <c r="B111" s="1" t="s">
        <v>64</v>
      </c>
      <c r="C111" s="1" t="s">
        <v>67</v>
      </c>
      <c r="D111" s="23" t="s">
        <v>10</v>
      </c>
      <c r="E111" s="20"/>
    </row>
    <row r="112" spans="1:5" ht="15.75">
      <c r="A112" s="8" t="s">
        <v>267</v>
      </c>
      <c r="B112" s="1" t="s">
        <v>108</v>
      </c>
      <c r="C112" s="1" t="s">
        <v>73</v>
      </c>
      <c r="D112" s="23">
        <f>E109/E2</f>
        <v>0.49200000000000005</v>
      </c>
      <c r="E112" s="20"/>
    </row>
    <row r="113" spans="1:7" ht="31.5">
      <c r="A113" s="8" t="s">
        <v>268</v>
      </c>
      <c r="B113" s="1" t="s">
        <v>106</v>
      </c>
      <c r="C113" s="1" t="s">
        <v>67</v>
      </c>
      <c r="D113" s="1" t="s">
        <v>3</v>
      </c>
      <c r="E113" s="2">
        <f>F113</f>
        <v>3408.9216000000006</v>
      </c>
      <c r="F113" s="19">
        <f>('[4]УК 2019'!$Y$52+'[4]УК 2019'!$Y$58)*12*E2</f>
        <v>3408.9216000000006</v>
      </c>
      <c r="G113" s="2">
        <v>2747.07</v>
      </c>
    </row>
    <row r="114" spans="1:7" ht="15.75">
      <c r="A114" s="8" t="s">
        <v>269</v>
      </c>
      <c r="B114" s="1" t="s">
        <v>107</v>
      </c>
      <c r="C114" s="1" t="s">
        <v>67</v>
      </c>
      <c r="D114" s="1" t="s">
        <v>30</v>
      </c>
      <c r="G114" s="2"/>
    </row>
    <row r="115" spans="1:7" ht="15.75">
      <c r="A115" s="8" t="s">
        <v>270</v>
      </c>
      <c r="B115" s="1" t="s">
        <v>64</v>
      </c>
      <c r="C115" s="1" t="s">
        <v>67</v>
      </c>
      <c r="D115" s="1" t="s">
        <v>10</v>
      </c>
      <c r="G115" s="2"/>
    </row>
    <row r="116" spans="1:7" ht="15.75">
      <c r="A116" s="8" t="s">
        <v>271</v>
      </c>
      <c r="B116" s="1" t="s">
        <v>108</v>
      </c>
      <c r="C116" s="1" t="s">
        <v>73</v>
      </c>
      <c r="D116" s="23">
        <f>E113/E2</f>
        <v>0.8160000000000001</v>
      </c>
      <c r="G116" s="2"/>
    </row>
    <row r="117" spans="1:7" ht="31.5">
      <c r="A117" s="8" t="s">
        <v>272</v>
      </c>
      <c r="B117" s="1" t="s">
        <v>106</v>
      </c>
      <c r="C117" s="1" t="s">
        <v>67</v>
      </c>
      <c r="D117" s="1" t="s">
        <v>2</v>
      </c>
      <c r="E117" s="2">
        <v>41326.93</v>
      </c>
      <c r="F117" s="20">
        <f>('[4]УК 2019'!$Y$48+'[4]УК 2019'!$Y$56)*12*E2</f>
        <v>36044.332800000004</v>
      </c>
      <c r="G117" s="2">
        <v>41326.93</v>
      </c>
    </row>
    <row r="118" spans="1:7" ht="15.75">
      <c r="A118" s="8" t="s">
        <v>273</v>
      </c>
      <c r="B118" s="1" t="s">
        <v>107</v>
      </c>
      <c r="C118" s="1" t="s">
        <v>67</v>
      </c>
      <c r="D118" s="1" t="s">
        <v>31</v>
      </c>
      <c r="G118" s="2"/>
    </row>
    <row r="119" spans="1:7" ht="15.75">
      <c r="A119" s="8" t="s">
        <v>274</v>
      </c>
      <c r="B119" s="1" t="s">
        <v>64</v>
      </c>
      <c r="C119" s="1" t="s">
        <v>67</v>
      </c>
      <c r="D119" s="1" t="s">
        <v>10</v>
      </c>
      <c r="G119" s="2"/>
    </row>
    <row r="120" spans="1:7" ht="15.75">
      <c r="A120" s="8" t="s">
        <v>275</v>
      </c>
      <c r="B120" s="1" t="s">
        <v>108</v>
      </c>
      <c r="C120" s="1" t="s">
        <v>73</v>
      </c>
      <c r="D120" s="23">
        <f>E117/E2</f>
        <v>9.892505266181539</v>
      </c>
      <c r="G120" s="2"/>
    </row>
    <row r="121" spans="1:7" ht="47.25">
      <c r="A121" s="8" t="s">
        <v>276</v>
      </c>
      <c r="B121" s="1" t="s">
        <v>106</v>
      </c>
      <c r="C121" s="1" t="s">
        <v>67</v>
      </c>
      <c r="D121" s="1" t="s">
        <v>32</v>
      </c>
      <c r="E121" s="2">
        <f>7690.77+17991.81</f>
        <v>25682.58</v>
      </c>
      <c r="F121" s="20">
        <f>('[4]УК 2019'!$Y$47+'[4]УК 2019'!$Y$55)*12*E2</f>
        <v>28524.6528</v>
      </c>
      <c r="G121" s="2">
        <f>7690.77+17991.81</f>
        <v>25682.58</v>
      </c>
    </row>
    <row r="122" spans="1:7" ht="15.75">
      <c r="A122" s="8" t="s">
        <v>277</v>
      </c>
      <c r="B122" s="1" t="s">
        <v>107</v>
      </c>
      <c r="C122" s="1" t="s">
        <v>67</v>
      </c>
      <c r="D122" s="1" t="s">
        <v>33</v>
      </c>
      <c r="G122" s="2"/>
    </row>
    <row r="123" spans="1:7" ht="15.75">
      <c r="A123" s="8" t="s">
        <v>278</v>
      </c>
      <c r="B123" s="1" t="s">
        <v>64</v>
      </c>
      <c r="C123" s="1" t="s">
        <v>67</v>
      </c>
      <c r="D123" s="1" t="s">
        <v>10</v>
      </c>
      <c r="G123" s="2"/>
    </row>
    <row r="124" spans="1:7" ht="15.75">
      <c r="A124" s="8" t="s">
        <v>279</v>
      </c>
      <c r="B124" s="1" t="s">
        <v>108</v>
      </c>
      <c r="C124" s="1" t="s">
        <v>73</v>
      </c>
      <c r="D124" s="23">
        <f>E121/E2</f>
        <v>6.147687667560322</v>
      </c>
      <c r="G124" s="2"/>
    </row>
    <row r="125" spans="1:8" ht="31.5">
      <c r="A125" s="8" t="s">
        <v>280</v>
      </c>
      <c r="B125" s="1" t="s">
        <v>106</v>
      </c>
      <c r="C125" s="1" t="s">
        <v>67</v>
      </c>
      <c r="D125" s="1" t="s">
        <v>34</v>
      </c>
      <c r="E125" s="2">
        <f>F125</f>
        <v>19237.260799999996</v>
      </c>
      <c r="F125" s="20">
        <f>'[4]УК 2019'!$Y$60*12*E2+5000</f>
        <v>19237.260799999996</v>
      </c>
      <c r="G125" s="2">
        <v>14228.91</v>
      </c>
      <c r="H125" s="2"/>
    </row>
    <row r="126" spans="1:7" ht="15.75">
      <c r="A126" s="8" t="s">
        <v>281</v>
      </c>
      <c r="B126" s="1" t="s">
        <v>107</v>
      </c>
      <c r="C126" s="1" t="s">
        <v>67</v>
      </c>
      <c r="D126" s="1" t="s">
        <v>35</v>
      </c>
      <c r="G126" s="2"/>
    </row>
    <row r="127" spans="1:7" ht="15.75">
      <c r="A127" s="8" t="s">
        <v>282</v>
      </c>
      <c r="B127" s="1" t="s">
        <v>64</v>
      </c>
      <c r="C127" s="1" t="s">
        <v>67</v>
      </c>
      <c r="D127" s="1" t="s">
        <v>10</v>
      </c>
      <c r="G127" s="2"/>
    </row>
    <row r="128" spans="1:7" ht="15.75">
      <c r="A128" s="8" t="s">
        <v>283</v>
      </c>
      <c r="B128" s="1" t="s">
        <v>108</v>
      </c>
      <c r="C128" s="1" t="s">
        <v>73</v>
      </c>
      <c r="D128" s="23">
        <f>E125/E2</f>
        <v>4.604859440827268</v>
      </c>
      <c r="G128" s="2"/>
    </row>
    <row r="129" spans="1:7" ht="31.5">
      <c r="A129" s="8" t="s">
        <v>284</v>
      </c>
      <c r="B129" s="1" t="s">
        <v>106</v>
      </c>
      <c r="C129" s="1" t="s">
        <v>67</v>
      </c>
      <c r="D129" s="1" t="s">
        <v>36</v>
      </c>
      <c r="E129" s="2">
        <f>F129</f>
        <v>10828.339200000002</v>
      </c>
      <c r="F129" s="20">
        <f>'[4]УК 2019'!$Y$51*12*E2</f>
        <v>10828.339200000002</v>
      </c>
      <c r="G129" s="2">
        <v>4126.22</v>
      </c>
    </row>
    <row r="130" spans="1:7" ht="15.75">
      <c r="A130" s="8" t="s">
        <v>285</v>
      </c>
      <c r="B130" s="1" t="s">
        <v>107</v>
      </c>
      <c r="C130" s="1" t="s">
        <v>67</v>
      </c>
      <c r="D130" s="1" t="s">
        <v>24</v>
      </c>
      <c r="G130" s="2"/>
    </row>
    <row r="131" spans="1:7" ht="15.75">
      <c r="A131" s="8" t="s">
        <v>286</v>
      </c>
      <c r="B131" s="1" t="s">
        <v>64</v>
      </c>
      <c r="C131" s="1" t="s">
        <v>67</v>
      </c>
      <c r="D131" s="1" t="s">
        <v>10</v>
      </c>
      <c r="G131" s="2"/>
    </row>
    <row r="132" spans="1:7" ht="15.75">
      <c r="A132" s="8" t="s">
        <v>287</v>
      </c>
      <c r="B132" s="1" t="s">
        <v>108</v>
      </c>
      <c r="C132" s="1" t="s">
        <v>73</v>
      </c>
      <c r="D132" s="23">
        <f>E129/E2</f>
        <v>2.592</v>
      </c>
      <c r="G132" s="2"/>
    </row>
    <row r="133" spans="1:7" ht="31.5">
      <c r="A133" s="8" t="s">
        <v>288</v>
      </c>
      <c r="B133" s="1" t="s">
        <v>106</v>
      </c>
      <c r="C133" s="1" t="s">
        <v>67</v>
      </c>
      <c r="D133" s="1" t="s">
        <v>37</v>
      </c>
      <c r="E133" s="2">
        <f>F133</f>
        <v>7920.729600000001</v>
      </c>
      <c r="F133" s="20">
        <f>'[4]УК 2019'!$Y$49*12*E2</f>
        <v>7920.729600000001</v>
      </c>
      <c r="G133" s="2">
        <v>3014.56</v>
      </c>
    </row>
    <row r="134" spans="1:7" ht="15.75">
      <c r="A134" s="8" t="s">
        <v>289</v>
      </c>
      <c r="B134" s="1" t="s">
        <v>107</v>
      </c>
      <c r="C134" s="1" t="s">
        <v>67</v>
      </c>
      <c r="D134" s="1" t="s">
        <v>31</v>
      </c>
      <c r="G134" s="2"/>
    </row>
    <row r="135" spans="1:7" ht="15.75">
      <c r="A135" s="8" t="s">
        <v>290</v>
      </c>
      <c r="B135" s="1" t="s">
        <v>64</v>
      </c>
      <c r="C135" s="1" t="s">
        <v>67</v>
      </c>
      <c r="D135" s="1" t="s">
        <v>10</v>
      </c>
      <c r="G135" s="2"/>
    </row>
    <row r="136" spans="1:7" ht="15.75">
      <c r="A136" s="8" t="s">
        <v>291</v>
      </c>
      <c r="B136" s="1" t="s">
        <v>108</v>
      </c>
      <c r="C136" s="1" t="s">
        <v>73</v>
      </c>
      <c r="D136" s="23">
        <f>E133/E2</f>
        <v>1.896</v>
      </c>
      <c r="G136" s="2"/>
    </row>
    <row r="137" spans="1:7" ht="31.5">
      <c r="A137" s="8" t="s">
        <v>292</v>
      </c>
      <c r="B137" s="1" t="s">
        <v>106</v>
      </c>
      <c r="C137" s="1" t="s">
        <v>67</v>
      </c>
      <c r="D137" s="1" t="s">
        <v>208</v>
      </c>
      <c r="E137" s="2">
        <f>F137</f>
        <v>2857.4784000000004</v>
      </c>
      <c r="F137" s="20">
        <f>'[4]УК 2019'!$Y$57*12*E2</f>
        <v>2857.4784000000004</v>
      </c>
      <c r="G137" s="2">
        <v>2852.47</v>
      </c>
    </row>
    <row r="138" spans="1:4" ht="15.75">
      <c r="A138" s="8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8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8" t="s">
        <v>295</v>
      </c>
      <c r="B140" s="1" t="s">
        <v>108</v>
      </c>
      <c r="C140" s="1" t="s">
        <v>73</v>
      </c>
      <c r="D140" s="23">
        <f>E137/E2</f>
        <v>0.684</v>
      </c>
    </row>
    <row r="141" spans="1:5" ht="31.5">
      <c r="A141" s="8" t="s">
        <v>296</v>
      </c>
      <c r="B141" s="1" t="s">
        <v>106</v>
      </c>
      <c r="C141" s="1" t="s">
        <v>67</v>
      </c>
      <c r="D141" s="23" t="s">
        <v>207</v>
      </c>
      <c r="E141" s="2">
        <v>0</v>
      </c>
    </row>
    <row r="142" spans="1:4" ht="15.75">
      <c r="A142" s="8" t="s">
        <v>297</v>
      </c>
      <c r="B142" s="1" t="s">
        <v>107</v>
      </c>
      <c r="C142" s="1" t="s">
        <v>67</v>
      </c>
      <c r="D142" s="23" t="s">
        <v>31</v>
      </c>
    </row>
    <row r="143" spans="1:4" ht="15.75">
      <c r="A143" s="8" t="s">
        <v>298</v>
      </c>
      <c r="B143" s="1" t="s">
        <v>64</v>
      </c>
      <c r="C143" s="1" t="s">
        <v>67</v>
      </c>
      <c r="D143" s="23" t="s">
        <v>10</v>
      </c>
    </row>
    <row r="144" spans="1:4" ht="15.75">
      <c r="A144" s="8" t="s">
        <v>299</v>
      </c>
      <c r="B144" s="1" t="s">
        <v>108</v>
      </c>
      <c r="C144" s="1" t="s">
        <v>73</v>
      </c>
      <c r="D144" s="23">
        <f>E141/E2</f>
        <v>0</v>
      </c>
    </row>
    <row r="145" spans="1:7" ht="31.5">
      <c r="A145" s="8" t="s">
        <v>300</v>
      </c>
      <c r="B145" s="1" t="s">
        <v>106</v>
      </c>
      <c r="C145" s="1" t="s">
        <v>67</v>
      </c>
      <c r="D145" s="23" t="s">
        <v>209</v>
      </c>
      <c r="E145" s="2">
        <f>F145</f>
        <v>1043.5310592</v>
      </c>
      <c r="F145" s="20">
        <f>'[6]УК 2019'!$Y$5*12*E2</f>
        <v>1043.5310592</v>
      </c>
      <c r="G145" s="2">
        <v>0</v>
      </c>
    </row>
    <row r="146" spans="1:4" ht="15.75">
      <c r="A146" s="8" t="s">
        <v>301</v>
      </c>
      <c r="B146" s="1" t="s">
        <v>107</v>
      </c>
      <c r="C146" s="1" t="s">
        <v>67</v>
      </c>
      <c r="D146" s="23" t="s">
        <v>24</v>
      </c>
    </row>
    <row r="147" spans="1:4" ht="15.75">
      <c r="A147" s="8" t="s">
        <v>302</v>
      </c>
      <c r="B147" s="1" t="s">
        <v>64</v>
      </c>
      <c r="C147" s="1" t="s">
        <v>67</v>
      </c>
      <c r="D147" s="23" t="s">
        <v>10</v>
      </c>
    </row>
    <row r="148" spans="1:4" ht="15.75">
      <c r="A148" s="8" t="s">
        <v>303</v>
      </c>
      <c r="B148" s="1" t="s">
        <v>108</v>
      </c>
      <c r="C148" s="1" t="s">
        <v>73</v>
      </c>
      <c r="D148" s="23">
        <f>E145/E2</f>
        <v>0.249792</v>
      </c>
    </row>
    <row r="149" spans="1:5" ht="31.5">
      <c r="A149" s="8" t="s">
        <v>304</v>
      </c>
      <c r="B149" s="1" t="s">
        <v>106</v>
      </c>
      <c r="C149" s="1" t="s">
        <v>67</v>
      </c>
      <c r="D149" s="23" t="s">
        <v>206</v>
      </c>
      <c r="E149" s="2">
        <v>819.95</v>
      </c>
    </row>
    <row r="150" spans="1:4" ht="15.75">
      <c r="A150" s="8" t="s">
        <v>305</v>
      </c>
      <c r="B150" s="1" t="s">
        <v>107</v>
      </c>
      <c r="C150" s="1" t="s">
        <v>67</v>
      </c>
      <c r="D150" s="23" t="s">
        <v>24</v>
      </c>
    </row>
    <row r="151" spans="1:4" ht="15.75">
      <c r="A151" s="8" t="s">
        <v>306</v>
      </c>
      <c r="B151" s="1" t="s">
        <v>64</v>
      </c>
      <c r="C151" s="1" t="s">
        <v>67</v>
      </c>
      <c r="D151" s="23" t="s">
        <v>10</v>
      </c>
    </row>
    <row r="152" spans="1:4" ht="15.75">
      <c r="A152" s="8" t="s">
        <v>307</v>
      </c>
      <c r="B152" s="1" t="s">
        <v>108</v>
      </c>
      <c r="C152" s="1" t="s">
        <v>73</v>
      </c>
      <c r="D152" s="23">
        <f>E149/E2</f>
        <v>0.19627297970126387</v>
      </c>
    </row>
    <row r="153" spans="1:7" ht="31.5">
      <c r="A153" s="8" t="s">
        <v>308</v>
      </c>
      <c r="B153" s="1" t="s">
        <v>106</v>
      </c>
      <c r="C153" s="1" t="s">
        <v>67</v>
      </c>
      <c r="D153" s="1" t="s">
        <v>203</v>
      </c>
      <c r="E153" s="2">
        <f>F153</f>
        <v>14468.2152384</v>
      </c>
      <c r="F153" s="12">
        <f>'[6]УК 2019'!$Y$33*12*E2</f>
        <v>14468.2152384</v>
      </c>
      <c r="G153" s="2">
        <v>0</v>
      </c>
    </row>
    <row r="154" spans="1:6" ht="15.75">
      <c r="A154" s="8" t="s">
        <v>309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8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8" t="s">
        <v>311</v>
      </c>
      <c r="B156" s="1" t="s">
        <v>108</v>
      </c>
      <c r="C156" s="1" t="s">
        <v>73</v>
      </c>
      <c r="D156" s="23">
        <f>E153/E2</f>
        <v>3.463284</v>
      </c>
    </row>
    <row r="157" spans="1:5" ht="47.25">
      <c r="A157" s="21" t="s">
        <v>312</v>
      </c>
      <c r="B157" s="4" t="s">
        <v>104</v>
      </c>
      <c r="C157" s="4" t="s">
        <v>67</v>
      </c>
      <c r="D157" s="4" t="s">
        <v>38</v>
      </c>
      <c r="E157" s="5"/>
    </row>
    <row r="158" spans="1:5" ht="15.75">
      <c r="A158" s="8" t="s">
        <v>313</v>
      </c>
      <c r="B158" s="1" t="s">
        <v>105</v>
      </c>
      <c r="C158" s="1" t="s">
        <v>73</v>
      </c>
      <c r="D158" s="9">
        <f>E159+E163+E167+E171+E175+E179+E187+E191+E195+E199+E183</f>
        <v>126605.29756480001</v>
      </c>
      <c r="E158" s="5"/>
    </row>
    <row r="159" spans="1:6" ht="31.5">
      <c r="A159" s="8" t="s">
        <v>314</v>
      </c>
      <c r="B159" s="1" t="s">
        <v>106</v>
      </c>
      <c r="C159" s="1" t="s">
        <v>67</v>
      </c>
      <c r="D159" s="1" t="s">
        <v>39</v>
      </c>
      <c r="E159" s="5">
        <f>('[2]ук(2016)'!$Y$38+'[2]ук(2016)'!$Y$42)*12*'[2]ук(2016)'!$Y$3</f>
        <v>4732.6860672</v>
      </c>
      <c r="F159" s="20">
        <v>1</v>
      </c>
    </row>
    <row r="160" spans="1:5" ht="15.75">
      <c r="A160" s="8" t="s">
        <v>315</v>
      </c>
      <c r="B160" s="1" t="s">
        <v>107</v>
      </c>
      <c r="C160" s="1" t="s">
        <v>67</v>
      </c>
      <c r="D160" s="1" t="s">
        <v>40</v>
      </c>
      <c r="E160" s="5"/>
    </row>
    <row r="161" spans="1:4" ht="15.75">
      <c r="A161" s="8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8" t="s">
        <v>317</v>
      </c>
      <c r="B162" s="1" t="s">
        <v>108</v>
      </c>
      <c r="C162" s="1" t="s">
        <v>73</v>
      </c>
      <c r="D162" s="23">
        <f>E159/F159</f>
        <v>4732.6860672</v>
      </c>
      <c r="E162" s="5"/>
    </row>
    <row r="163" spans="1:7" ht="31.5">
      <c r="A163" s="8" t="s">
        <v>318</v>
      </c>
      <c r="B163" s="1" t="s">
        <v>106</v>
      </c>
      <c r="C163" s="1" t="s">
        <v>67</v>
      </c>
      <c r="D163" s="1" t="s">
        <v>229</v>
      </c>
      <c r="E163" s="5">
        <f>('[3]ук(2016)'!$Y$37+'[3]ук(2016)'!$Y$41)*12*'[3]ук(2016)'!$Y$3</f>
        <v>13703.714438399998</v>
      </c>
      <c r="F163" s="20">
        <v>1</v>
      </c>
      <c r="G163" s="20" t="s">
        <v>230</v>
      </c>
    </row>
    <row r="164" spans="1:5" ht="15.75">
      <c r="A164" s="8" t="s">
        <v>319</v>
      </c>
      <c r="B164" s="1" t="s">
        <v>107</v>
      </c>
      <c r="C164" s="1" t="s">
        <v>67</v>
      </c>
      <c r="D164" s="1" t="s">
        <v>40</v>
      </c>
      <c r="E164" s="5"/>
    </row>
    <row r="165" spans="1:5" ht="15.75">
      <c r="A165" s="8" t="s">
        <v>320</v>
      </c>
      <c r="B165" s="1" t="s">
        <v>64</v>
      </c>
      <c r="C165" s="1" t="s">
        <v>67</v>
      </c>
      <c r="D165" s="1" t="s">
        <v>20</v>
      </c>
      <c r="E165" s="5"/>
    </row>
    <row r="166" spans="1:5" ht="15.75">
      <c r="A166" s="8" t="s">
        <v>321</v>
      </c>
      <c r="B166" s="1" t="s">
        <v>108</v>
      </c>
      <c r="C166" s="1" t="s">
        <v>73</v>
      </c>
      <c r="D166" s="23">
        <f>E163/F163</f>
        <v>13703.714438399998</v>
      </c>
      <c r="E166" s="5"/>
    </row>
    <row r="167" spans="1:7" ht="31.5">
      <c r="A167" s="8" t="s">
        <v>322</v>
      </c>
      <c r="B167" s="1" t="s">
        <v>106</v>
      </c>
      <c r="C167" s="1" t="s">
        <v>67</v>
      </c>
      <c r="D167" s="1" t="s">
        <v>41</v>
      </c>
      <c r="E167" s="2">
        <f>4525.85+2679.1</f>
        <v>7204.950000000001</v>
      </c>
      <c r="F167" s="20">
        <f>'[4]УК 2019'!$Y$29*12*E2</f>
        <v>5569.7267136</v>
      </c>
      <c r="G167" s="2">
        <f>4525.85+2679.1</f>
        <v>7204.950000000001</v>
      </c>
    </row>
    <row r="168" spans="1:7" ht="15.75">
      <c r="A168" s="8" t="s">
        <v>323</v>
      </c>
      <c r="B168" s="1" t="s">
        <v>107</v>
      </c>
      <c r="C168" s="1" t="s">
        <v>67</v>
      </c>
      <c r="D168" s="1" t="s">
        <v>24</v>
      </c>
      <c r="G168" s="2"/>
    </row>
    <row r="169" spans="1:7" ht="15.75">
      <c r="A169" s="8" t="s">
        <v>324</v>
      </c>
      <c r="B169" s="1" t="s">
        <v>64</v>
      </c>
      <c r="C169" s="1" t="s">
        <v>67</v>
      </c>
      <c r="D169" s="1" t="s">
        <v>10</v>
      </c>
      <c r="G169" s="2"/>
    </row>
    <row r="170" spans="1:7" ht="15.75">
      <c r="A170" s="8" t="s">
        <v>325</v>
      </c>
      <c r="B170" s="1" t="s">
        <v>108</v>
      </c>
      <c r="C170" s="1" t="s">
        <v>73</v>
      </c>
      <c r="D170" s="23">
        <f>E167/E2</f>
        <v>1.7246624856376866</v>
      </c>
      <c r="G170" s="2"/>
    </row>
    <row r="171" spans="1:7" ht="31.5">
      <c r="A171" s="8" t="s">
        <v>326</v>
      </c>
      <c r="B171" s="1" t="s">
        <v>106</v>
      </c>
      <c r="C171" s="1" t="s">
        <v>67</v>
      </c>
      <c r="D171" s="1" t="s">
        <v>42</v>
      </c>
      <c r="E171" s="2">
        <f>F171</f>
        <v>3618.5201472</v>
      </c>
      <c r="F171" s="20">
        <f>'[4]УК 2019'!$Y$26*12*E2</f>
        <v>3618.5201472</v>
      </c>
      <c r="G171" s="2"/>
    </row>
    <row r="172" spans="1:7" ht="15.75">
      <c r="A172" s="8" t="s">
        <v>327</v>
      </c>
      <c r="B172" s="1" t="s">
        <v>107</v>
      </c>
      <c r="C172" s="1" t="s">
        <v>67</v>
      </c>
      <c r="D172" s="1" t="s">
        <v>24</v>
      </c>
      <c r="G172" s="2"/>
    </row>
    <row r="173" spans="1:7" ht="15.75">
      <c r="A173" s="8" t="s">
        <v>328</v>
      </c>
      <c r="B173" s="1" t="s">
        <v>64</v>
      </c>
      <c r="C173" s="1" t="s">
        <v>67</v>
      </c>
      <c r="D173" s="1" t="s">
        <v>10</v>
      </c>
      <c r="G173" s="2"/>
    </row>
    <row r="174" spans="1:7" ht="15.75">
      <c r="A174" s="8" t="s">
        <v>329</v>
      </c>
      <c r="B174" s="1" t="s">
        <v>108</v>
      </c>
      <c r="C174" s="1" t="s">
        <v>73</v>
      </c>
      <c r="D174" s="23">
        <f>E171/E2</f>
        <v>0.8661719999999999</v>
      </c>
      <c r="G174" s="2"/>
    </row>
    <row r="175" spans="1:7" ht="31.5">
      <c r="A175" s="8" t="s">
        <v>330</v>
      </c>
      <c r="B175" s="1" t="s">
        <v>106</v>
      </c>
      <c r="C175" s="1" t="s">
        <v>67</v>
      </c>
      <c r="D175" s="1" t="s">
        <v>43</v>
      </c>
      <c r="E175" s="2">
        <f>11280+12258.21+10387.34</f>
        <v>33925.55</v>
      </c>
      <c r="F175" s="20">
        <f>'[4]УК 2019'!$Y$20*12*E2</f>
        <v>15993.206342400003</v>
      </c>
      <c r="G175" s="2">
        <f>11280+12258.21+10387.34</f>
        <v>33925.55</v>
      </c>
    </row>
    <row r="176" spans="1:7" ht="15.75">
      <c r="A176" s="8" t="s">
        <v>331</v>
      </c>
      <c r="B176" s="1" t="s">
        <v>107</v>
      </c>
      <c r="C176" s="1" t="s">
        <v>67</v>
      </c>
      <c r="D176" s="1" t="s">
        <v>24</v>
      </c>
      <c r="G176" s="2"/>
    </row>
    <row r="177" spans="1:7" ht="15.75">
      <c r="A177" s="8" t="s">
        <v>332</v>
      </c>
      <c r="B177" s="1" t="s">
        <v>64</v>
      </c>
      <c r="C177" s="1" t="s">
        <v>67</v>
      </c>
      <c r="D177" s="1" t="s">
        <v>10</v>
      </c>
      <c r="G177" s="2"/>
    </row>
    <row r="178" spans="1:7" ht="15.75">
      <c r="A178" s="8" t="s">
        <v>333</v>
      </c>
      <c r="B178" s="1" t="s">
        <v>108</v>
      </c>
      <c r="C178" s="1" t="s">
        <v>73</v>
      </c>
      <c r="D178" s="23">
        <f>E175/E2</f>
        <v>8.120822960551513</v>
      </c>
      <c r="G178" s="2"/>
    </row>
    <row r="179" spans="1:7" ht="31.5">
      <c r="A179" s="8" t="s">
        <v>334</v>
      </c>
      <c r="B179" s="1" t="s">
        <v>106</v>
      </c>
      <c r="C179" s="1" t="s">
        <v>67</v>
      </c>
      <c r="D179" s="1" t="s">
        <v>196</v>
      </c>
      <c r="E179" s="2">
        <f>8225.49+2621.65</f>
        <v>10847.14</v>
      </c>
      <c r="F179" s="20">
        <f>'[4]УК 2019'!$Y$19*12*E2</f>
        <v>8751.2531904</v>
      </c>
      <c r="G179" s="2"/>
    </row>
    <row r="180" spans="1:4" ht="15.75">
      <c r="A180" s="8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8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8" t="s">
        <v>337</v>
      </c>
      <c r="B182" s="1" t="s">
        <v>108</v>
      </c>
      <c r="C182" s="1" t="s">
        <v>73</v>
      </c>
      <c r="D182" s="23">
        <f>E179/E2</f>
        <v>2.596500382995021</v>
      </c>
    </row>
    <row r="183" spans="1:5" ht="31.5">
      <c r="A183" s="8" t="s">
        <v>338</v>
      </c>
      <c r="B183" s="1" t="s">
        <v>106</v>
      </c>
      <c r="C183" s="1" t="s">
        <v>67</v>
      </c>
      <c r="D183" s="1" t="s">
        <v>226</v>
      </c>
      <c r="E183" s="2">
        <v>0</v>
      </c>
    </row>
    <row r="184" spans="1:4" ht="15.75">
      <c r="A184" s="8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8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8" t="s">
        <v>341</v>
      </c>
      <c r="B186" s="1" t="s">
        <v>108</v>
      </c>
      <c r="C186" s="1" t="s">
        <v>73</v>
      </c>
      <c r="D186" s="23">
        <f>E183/E2</f>
        <v>0</v>
      </c>
    </row>
    <row r="187" spans="1:6" ht="31.5">
      <c r="A187" s="8" t="s">
        <v>342</v>
      </c>
      <c r="B187" s="1" t="s">
        <v>106</v>
      </c>
      <c r="C187" s="1" t="s">
        <v>67</v>
      </c>
      <c r="D187" s="1" t="s">
        <v>44</v>
      </c>
      <c r="E187" s="2">
        <f>7892.73+4344.8</f>
        <v>12237.529999999999</v>
      </c>
      <c r="F187" s="20">
        <f>'[4]УК 2019'!$Y$28*12*E2</f>
        <v>2877.6812736</v>
      </c>
    </row>
    <row r="188" spans="1:4" ht="15.75">
      <c r="A188" s="8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8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8" t="s">
        <v>345</v>
      </c>
      <c r="B190" s="1" t="s">
        <v>108</v>
      </c>
      <c r="C190" s="1" t="s">
        <v>73</v>
      </c>
      <c r="D190" s="23">
        <f>E187/E2</f>
        <v>2.929320662581386</v>
      </c>
    </row>
    <row r="191" spans="1:6" ht="31.5">
      <c r="A191" s="8" t="s">
        <v>346</v>
      </c>
      <c r="B191" s="1" t="s">
        <v>106</v>
      </c>
      <c r="C191" s="1" t="s">
        <v>67</v>
      </c>
      <c r="D191" s="1" t="s">
        <v>45</v>
      </c>
      <c r="E191" s="2">
        <v>204.68</v>
      </c>
      <c r="F191" s="20" t="s">
        <v>204</v>
      </c>
    </row>
    <row r="192" spans="1:6" ht="15.75">
      <c r="A192" s="8" t="s">
        <v>347</v>
      </c>
      <c r="B192" s="1" t="s">
        <v>107</v>
      </c>
      <c r="C192" s="1" t="s">
        <v>67</v>
      </c>
      <c r="D192" s="1" t="s">
        <v>24</v>
      </c>
      <c r="F192" s="20" t="s">
        <v>10</v>
      </c>
    </row>
    <row r="193" spans="1:4" ht="15.75">
      <c r="A193" s="8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8" t="s">
        <v>349</v>
      </c>
      <c r="B194" s="1" t="s">
        <v>108</v>
      </c>
      <c r="C194" s="1" t="s">
        <v>73</v>
      </c>
      <c r="D194" s="23">
        <f>E191/E2</f>
        <v>0.04899463806970509</v>
      </c>
    </row>
    <row r="195" spans="1:7" ht="31.5">
      <c r="A195" s="8" t="s">
        <v>350</v>
      </c>
      <c r="B195" s="1" t="s">
        <v>106</v>
      </c>
      <c r="C195" s="1" t="s">
        <v>67</v>
      </c>
      <c r="D195" s="1" t="s">
        <v>46</v>
      </c>
      <c r="E195" s="2">
        <f>F195</f>
        <v>34785.789024000005</v>
      </c>
      <c r="F195" s="20">
        <f>'[4]УК 2019'!$Y$24*12*E2</f>
        <v>34785.789024000005</v>
      </c>
      <c r="G195" s="2">
        <f>17367.04+572.8</f>
        <v>17939.84</v>
      </c>
    </row>
    <row r="196" spans="1:4" ht="15.75">
      <c r="A196" s="8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8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8" t="s">
        <v>353</v>
      </c>
      <c r="B198" s="1" t="s">
        <v>108</v>
      </c>
      <c r="C198" s="1" t="s">
        <v>73</v>
      </c>
      <c r="D198" s="23">
        <f>E195/E2</f>
        <v>8.326740000000001</v>
      </c>
    </row>
    <row r="199" spans="1:7" ht="31.5">
      <c r="A199" s="8" t="s">
        <v>354</v>
      </c>
      <c r="B199" s="1" t="s">
        <v>106</v>
      </c>
      <c r="C199" s="1" t="s">
        <v>67</v>
      </c>
      <c r="D199" s="23" t="s">
        <v>225</v>
      </c>
      <c r="E199" s="2">
        <f>F199</f>
        <v>5344.737888000001</v>
      </c>
      <c r="F199" s="20">
        <f>'[6]УК 2019'!$Y$10*12*E2</f>
        <v>5344.737888000001</v>
      </c>
      <c r="G199" s="2">
        <v>0</v>
      </c>
    </row>
    <row r="200" spans="1:4" ht="15.75">
      <c r="A200" s="8" t="s">
        <v>355</v>
      </c>
      <c r="B200" s="1" t="s">
        <v>107</v>
      </c>
      <c r="C200" s="1" t="s">
        <v>67</v>
      </c>
      <c r="D200" s="23" t="s">
        <v>24</v>
      </c>
    </row>
    <row r="201" spans="1:4" ht="15.75">
      <c r="A201" s="8" t="s">
        <v>356</v>
      </c>
      <c r="B201" s="1" t="s">
        <v>64</v>
      </c>
      <c r="C201" s="1" t="s">
        <v>67</v>
      </c>
      <c r="D201" s="23" t="s">
        <v>10</v>
      </c>
    </row>
    <row r="202" spans="1:4" ht="15.75">
      <c r="A202" s="8" t="s">
        <v>357</v>
      </c>
      <c r="B202" s="1" t="s">
        <v>108</v>
      </c>
      <c r="C202" s="1" t="s">
        <v>73</v>
      </c>
      <c r="D202" s="23">
        <f>E199/E2</f>
        <v>1.27938</v>
      </c>
    </row>
    <row r="203" spans="1:4" ht="47.25">
      <c r="A203" s="21" t="s">
        <v>154</v>
      </c>
      <c r="B203" s="4" t="s">
        <v>104</v>
      </c>
      <c r="C203" s="4" t="s">
        <v>67</v>
      </c>
      <c r="D203" s="4" t="s">
        <v>47</v>
      </c>
    </row>
    <row r="204" spans="1:6" ht="18.75">
      <c r="A204" s="8" t="s">
        <v>358</v>
      </c>
      <c r="B204" s="1" t="s">
        <v>105</v>
      </c>
      <c r="C204" s="1" t="s">
        <v>73</v>
      </c>
      <c r="D204" s="9">
        <f>E205+E209+E213+E217+E221+E225+E229+E233+E237+E241</f>
        <v>31431.658000000003</v>
      </c>
      <c r="F204" s="13"/>
    </row>
    <row r="205" spans="1:5" ht="31.5">
      <c r="A205" s="8" t="s">
        <v>155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8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8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8" t="s">
        <v>158</v>
      </c>
      <c r="B208" s="1" t="s">
        <v>108</v>
      </c>
      <c r="C208" s="1" t="s">
        <v>73</v>
      </c>
      <c r="D208" s="1">
        <v>0</v>
      </c>
    </row>
    <row r="209" spans="1:7" ht="31.5">
      <c r="A209" s="8" t="s">
        <v>159</v>
      </c>
      <c r="B209" s="1" t="s">
        <v>106</v>
      </c>
      <c r="C209" s="1" t="s">
        <v>67</v>
      </c>
      <c r="D209" s="1" t="s">
        <v>50</v>
      </c>
      <c r="E209" s="2">
        <v>493.62</v>
      </c>
      <c r="F209" s="20">
        <f>'[4]УК 2019'!$Y$11*12*E2</f>
        <v>9333.978259200001</v>
      </c>
      <c r="G209" s="2"/>
    </row>
    <row r="210" spans="1:4" ht="15.75">
      <c r="A210" s="8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8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8" t="s">
        <v>162</v>
      </c>
      <c r="B212" s="1" t="s">
        <v>108</v>
      </c>
      <c r="C212" s="1" t="s">
        <v>73</v>
      </c>
      <c r="D212" s="23">
        <f>E209/E2</f>
        <v>0.11815875143623132</v>
      </c>
    </row>
    <row r="213" spans="1:7" ht="31.5">
      <c r="A213" s="8" t="s">
        <v>359</v>
      </c>
      <c r="B213" s="1" t="s">
        <v>106</v>
      </c>
      <c r="C213" s="1" t="s">
        <v>67</v>
      </c>
      <c r="D213" s="1" t="s">
        <v>49</v>
      </c>
      <c r="E213" s="2">
        <f>F213</f>
        <v>7198.740057600001</v>
      </c>
      <c r="F213" s="20">
        <f>'[4]УК 2019'!$Y$13*12*E2</f>
        <v>7198.740057600001</v>
      </c>
      <c r="G213" s="2">
        <f>2797.35+2824.55</f>
        <v>5621.9</v>
      </c>
    </row>
    <row r="214" spans="1:4" ht="15.75">
      <c r="A214" s="8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8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8" t="s">
        <v>362</v>
      </c>
      <c r="B216" s="1" t="s">
        <v>108</v>
      </c>
      <c r="C216" s="1" t="s">
        <v>73</v>
      </c>
      <c r="D216" s="23">
        <f>E213/E2</f>
        <v>1.723176</v>
      </c>
    </row>
    <row r="217" spans="1:5" ht="31.5">
      <c r="A217" s="8" t="s">
        <v>363</v>
      </c>
      <c r="B217" s="1" t="s">
        <v>106</v>
      </c>
      <c r="C217" s="1" t="s">
        <v>67</v>
      </c>
      <c r="D217" s="1" t="s">
        <v>164</v>
      </c>
      <c r="E217" s="2">
        <v>0</v>
      </c>
    </row>
    <row r="218" spans="1:4" ht="15.75">
      <c r="A218" s="8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8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8" t="s">
        <v>366</v>
      </c>
      <c r="B220" s="1" t="s">
        <v>108</v>
      </c>
      <c r="C220" s="1" t="s">
        <v>73</v>
      </c>
      <c r="D220" s="1">
        <v>0</v>
      </c>
    </row>
    <row r="221" spans="1:6" ht="31.5">
      <c r="A221" s="8" t="s">
        <v>367</v>
      </c>
      <c r="B221" s="1" t="s">
        <v>106</v>
      </c>
      <c r="C221" s="1" t="s">
        <v>67</v>
      </c>
      <c r="D221" s="1" t="s">
        <v>210</v>
      </c>
      <c r="E221" s="2">
        <v>18023.42</v>
      </c>
      <c r="F221" s="20">
        <f>'[4]УК 2019'!$Y$9*12*E2</f>
        <v>3373.0276608</v>
      </c>
    </row>
    <row r="222" spans="1:4" ht="15.75">
      <c r="A222" s="8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8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8" t="s">
        <v>370</v>
      </c>
      <c r="B224" s="1" t="s">
        <v>108</v>
      </c>
      <c r="C224" s="1" t="s">
        <v>73</v>
      </c>
      <c r="D224" s="23">
        <f>E221/E2</f>
        <v>4.314300076599004</v>
      </c>
    </row>
    <row r="225" spans="1:7" ht="31.5">
      <c r="A225" s="8" t="s">
        <v>371</v>
      </c>
      <c r="B225" s="1" t="s">
        <v>106</v>
      </c>
      <c r="C225" s="1" t="s">
        <v>67</v>
      </c>
      <c r="D225" s="1" t="s">
        <v>1</v>
      </c>
      <c r="E225" s="2">
        <v>0</v>
      </c>
      <c r="F225" s="20">
        <f>'[4]УК 2019'!$Y$8*12*E2</f>
        <v>29203.5295104</v>
      </c>
      <c r="G225" s="2"/>
    </row>
    <row r="226" spans="1:4" ht="15.75">
      <c r="A226" s="8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8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8" t="s">
        <v>374</v>
      </c>
      <c r="B228" s="1" t="s">
        <v>108</v>
      </c>
      <c r="C228" s="1" t="s">
        <v>73</v>
      </c>
      <c r="D228" s="23">
        <f>E225/E2</f>
        <v>0</v>
      </c>
    </row>
    <row r="229" spans="1:7" ht="31.5">
      <c r="A229" s="8" t="s">
        <v>375</v>
      </c>
      <c r="B229" s="1" t="s">
        <v>106</v>
      </c>
      <c r="C229" s="1" t="s">
        <v>67</v>
      </c>
      <c r="D229" s="1" t="s">
        <v>0</v>
      </c>
      <c r="E229" s="2">
        <f>883.13</f>
        <v>883.13</v>
      </c>
      <c r="F229" s="20">
        <f>'[4]УК 2019'!$Y$16*12*E2</f>
        <v>805.4579904000002</v>
      </c>
      <c r="G229" s="2"/>
    </row>
    <row r="230" spans="1:4" ht="15.75">
      <c r="A230" s="8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8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8" t="s">
        <v>378</v>
      </c>
      <c r="B232" s="1" t="s">
        <v>108</v>
      </c>
      <c r="C232" s="1" t="s">
        <v>73</v>
      </c>
      <c r="D232" s="23">
        <f>E229/E2</f>
        <v>0.21139649559555723</v>
      </c>
    </row>
    <row r="233" spans="1:7" ht="31.5">
      <c r="A233" s="8" t="s">
        <v>379</v>
      </c>
      <c r="B233" s="1" t="s">
        <v>106</v>
      </c>
      <c r="C233" s="1" t="s">
        <v>67</v>
      </c>
      <c r="D233" s="1" t="s">
        <v>51</v>
      </c>
      <c r="E233" s="2">
        <v>0</v>
      </c>
      <c r="F233" s="20">
        <f>'[4]УК 2019'!$Y$14*12*E2</f>
        <v>17537.748614400003</v>
      </c>
      <c r="G233" s="2"/>
    </row>
    <row r="234" spans="1:4" ht="15.75">
      <c r="A234" s="8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8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8" t="s">
        <v>382</v>
      </c>
      <c r="B236" s="1" t="s">
        <v>108</v>
      </c>
      <c r="C236" s="1" t="s">
        <v>73</v>
      </c>
      <c r="D236" s="23">
        <f>E233/E2</f>
        <v>0</v>
      </c>
    </row>
    <row r="237" spans="1:7" ht="31.5">
      <c r="A237" s="8" t="s">
        <v>383</v>
      </c>
      <c r="B237" s="1" t="s">
        <v>106</v>
      </c>
      <c r="C237" s="1" t="s">
        <v>67</v>
      </c>
      <c r="D237" s="1" t="s">
        <v>52</v>
      </c>
      <c r="E237" s="2">
        <f>F237</f>
        <v>4832.7479424</v>
      </c>
      <c r="F237" s="20">
        <f>'[4]УК 2019'!$Y$17*12*E2</f>
        <v>4832.7479424</v>
      </c>
      <c r="G237" s="2">
        <v>0</v>
      </c>
    </row>
    <row r="238" spans="1:4" ht="15.75">
      <c r="A238" s="8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8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8" t="s">
        <v>386</v>
      </c>
      <c r="B240" s="1" t="s">
        <v>108</v>
      </c>
      <c r="C240" s="1" t="s">
        <v>73</v>
      </c>
      <c r="D240" s="23">
        <f>E237/E2</f>
        <v>1.156824</v>
      </c>
    </row>
    <row r="241" spans="1:6" ht="31.5">
      <c r="A241" s="8" t="s">
        <v>387</v>
      </c>
      <c r="B241" s="1" t="s">
        <v>106</v>
      </c>
      <c r="C241" s="1" t="s">
        <v>67</v>
      </c>
      <c r="D241" s="1" t="s">
        <v>53</v>
      </c>
      <c r="E241" s="2">
        <v>0</v>
      </c>
      <c r="F241" s="20" t="s">
        <v>205</v>
      </c>
    </row>
    <row r="242" spans="1:4" ht="15.75">
      <c r="A242" s="8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8" t="s">
        <v>389</v>
      </c>
      <c r="B243" s="1" t="s">
        <v>64</v>
      </c>
      <c r="C243" s="1" t="s">
        <v>67</v>
      </c>
      <c r="D243" s="1" t="s">
        <v>197</v>
      </c>
    </row>
    <row r="244" spans="1:4" ht="15.75">
      <c r="A244" s="8" t="s">
        <v>390</v>
      </c>
      <c r="B244" s="1" t="s">
        <v>108</v>
      </c>
      <c r="C244" s="1" t="s">
        <v>73</v>
      </c>
      <c r="D244" s="23">
        <f>E241/E2</f>
        <v>0</v>
      </c>
    </row>
    <row r="245" spans="1:4" ht="15.75">
      <c r="A245" s="8"/>
      <c r="B245" s="4" t="s">
        <v>163</v>
      </c>
      <c r="C245" s="1" t="s">
        <v>73</v>
      </c>
      <c r="D245" s="14">
        <f>SUM(D28,D34,D60,D66,D72,D78,D84,D90,D100,D158,D204)</f>
        <v>520483.35418240004</v>
      </c>
    </row>
    <row r="246" spans="1:4" ht="15.75">
      <c r="A246" s="26" t="s">
        <v>165</v>
      </c>
      <c r="B246" s="26"/>
      <c r="C246" s="26"/>
      <c r="D246" s="26"/>
    </row>
    <row r="247" spans="1:4" ht="15.75">
      <c r="A247" s="8" t="s">
        <v>166</v>
      </c>
      <c r="B247" s="1" t="s">
        <v>167</v>
      </c>
      <c r="C247" s="1" t="s">
        <v>168</v>
      </c>
      <c r="D247" s="24">
        <v>1</v>
      </c>
    </row>
    <row r="248" spans="1:4" ht="15.75">
      <c r="A248" s="8" t="s">
        <v>169</v>
      </c>
      <c r="B248" s="1" t="s">
        <v>170</v>
      </c>
      <c r="C248" s="1" t="s">
        <v>168</v>
      </c>
      <c r="D248" s="24">
        <v>1</v>
      </c>
    </row>
    <row r="249" spans="1:4" ht="15.75">
      <c r="A249" s="8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8" t="s">
        <v>173</v>
      </c>
      <c r="B250" s="1" t="s">
        <v>174</v>
      </c>
      <c r="C250" s="1" t="s">
        <v>73</v>
      </c>
      <c r="D250" s="22">
        <v>0</v>
      </c>
    </row>
    <row r="251" spans="1:4" ht="15.75">
      <c r="A251" s="26" t="s">
        <v>175</v>
      </c>
      <c r="B251" s="26"/>
      <c r="C251" s="26"/>
      <c r="D251" s="26"/>
    </row>
    <row r="252" spans="1:4" ht="15.75">
      <c r="A252" s="8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8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8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8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8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8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6" t="s">
        <v>183</v>
      </c>
      <c r="B258" s="26"/>
      <c r="C258" s="26"/>
      <c r="D258" s="26"/>
    </row>
    <row r="259" spans="1:4" ht="15.75">
      <c r="A259" s="8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8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8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8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6" t="s">
        <v>189</v>
      </c>
      <c r="B263" s="26"/>
      <c r="C263" s="26"/>
      <c r="D263" s="26"/>
    </row>
    <row r="264" spans="1:4" ht="15.75">
      <c r="A264" s="8" t="s">
        <v>190</v>
      </c>
      <c r="B264" s="1" t="s">
        <v>191</v>
      </c>
      <c r="C264" s="1" t="s">
        <v>168</v>
      </c>
      <c r="D264" s="1">
        <v>11</v>
      </c>
    </row>
    <row r="265" spans="1:4" ht="15.75">
      <c r="A265" s="8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8" t="s">
        <v>194</v>
      </c>
      <c r="B266" s="1" t="s">
        <v>195</v>
      </c>
      <c r="C266" s="1" t="s">
        <v>73</v>
      </c>
      <c r="D266" s="9">
        <v>18900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9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2021-03-19T06:45:47Z</dcterms:modified>
  <cp:category/>
  <cp:version/>
  <cp:contentType/>
  <cp:contentStatus/>
</cp:coreProperties>
</file>