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<sst xmlns="http://schemas.openxmlformats.org/spreadsheetml/2006/main" count="940" uniqueCount="387">
  <si>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</si>
  <si>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</si>
  <si>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</si>
  <si>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</si>
  <si>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</si>
  <si>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</si>
  <si>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</si>
  <si>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</si>
  <si>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</si>
  <si>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</si>
  <si>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</si>
  <si>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</si>
  <si>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</si>
  <si>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</si>
  <si>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</si>
  <si>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</si>
  <si>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</si>
  <si>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</si>
  <si>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</si>
  <si>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</si>
  <si>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</si>
  <si>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</si>
  <si>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</si>
  <si>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</si>
  <si>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</si>
  <si>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</si>
  <si>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</si>
  <si>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</si>
  <si>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</si>
  <si>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</si>
  <si>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</si>
  <si>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</si>
  <si>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</si>
  <si>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</si>
  <si>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</si>
  <si>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</si>
  <si>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</si>
  <si>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</si>
  <si>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</si>
  <si>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</si>
  <si>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</si>
  <si>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</si>
  <si>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</si>
  <si>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</si>
  <si>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</si>
  <si>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</si>
  <si>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</si>
  <si>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</si>
  <si>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</si>
  <si>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</si>
  <si>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</si>
  <si>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</si>
  <si>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</si>
  <si>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</si>
  <si>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</si>
  <si>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</si>
  <si>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</si>
  <si>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</si>
  <si>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</si>
  <si>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</si>
  <si>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</si>
  <si>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</si>
  <si>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</si>
  <si>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</si>
  <si>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</si>
  <si>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</si>
  <si>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</si>
  <si>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</si>
  <si>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</si>
  <si>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</si>
  <si>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</si>
  <si>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</si>
  <si>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</si>
  <si>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</si>
  <si>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</si>
  <si>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</si>
  <si>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</si>
  <si>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</si>
  <si>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</si>
  <si>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</si>
  <si>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</si>
  <si>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</si>
  <si>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</si>
  <si>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</si>
  <si>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</si>
  <si>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</si>
  <si>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</si>
  <si>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</si>
  <si>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</si>
  <si>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</si>
  <si>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</si>
  <si>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</si>
  <si>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</si>
  <si>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</si>
  <si>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</si>
  <si>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</si>
  <si>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</si>
  <si>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</si>
  <si>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</si>
  <si>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</si>
  <si>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</si>
  <si>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</si>
  <si>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</si>
  <si>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</si>
  <si>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</si>
  <si>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</si>
  <si>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</si>
  <si>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</si>
  <si>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</si>
  <si>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</si>
  <si>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</si>
  <si>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</si>
  <si>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</si>
  <si>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</si>
  <si>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</si>
  <si>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</si>
  <si>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</si>
  <si>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</si>
  <si>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</si>
  <si>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</si>
  <si>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</si>
  <si>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</si>
  <si>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</si>
  <si>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</si>
  <si>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</si>
  <si>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</si>
  <si>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</si>
  <si>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</si>
  <si>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</si>
  <si>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</si>
  <si>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</si>
  <si>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</si>
  <si>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</si>
  <si>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</si>
  <si>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</si>
  <si>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</si>
  <si>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</si>
  <si>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</si>
  <si>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</si>
  <si>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</si>
  <si>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</si>
  <si>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</si>
  <si>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</si>
  <si>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</si>
  <si>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</si>
  <si>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</si>
  <si>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</si>
  <si>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</si>
  <si>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</si>
  <si>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</si>
  <si>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</si>
  <si>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</si>
  <si>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</si>
  <si>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</si>
  <si>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</si>
  <si>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</si>
  <si>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</si>
  <si>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</si>
  <si>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</si>
  <si>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</si>
  <si>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</si>
  <si>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</si>
  <si>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</si>
  <si>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</si>
  <si>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</si>
  <si>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</si>
  <si>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</si>
  <si>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</si>
  <si>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</si>
  <si>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</si>
  <si>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</si>
  <si>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</si>
  <si>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</si>
  <si>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</si>
  <si>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</si>
  <si>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</si>
  <si>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</si>
  <si>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</si>
  <si>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</si>
  <si>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</si>
  <si>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</si>
  <si>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</si>
  <si>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</si>
  <si>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</si>
  <si>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</si>
  <si>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</si>
  <si>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</si>
  <si>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</si>
  <si>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</si>
  <si>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</si>
  <si>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</si>
  <si>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</si>
  <si>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</si>
  <si>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</si>
  <si>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</si>
  <si>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</si>
  <si>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</si>
  <si>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</si>
  <si>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</si>
  <si>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</si>
  <si>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</si>
  <si>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</si>
  <si>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</si>
  <si>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</si>
  <si>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</si>
  <si>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</si>
  <si>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</si>
  <si>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</si>
  <si>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</si>
  <si>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</si>
  <si>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</si>
  <si>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</si>
  <si>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</si>
  <si>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</si>
  <si>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</si>
  <si>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</si>
  <si>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</si>
  <si>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</si>
  <si>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</si>
  <si>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</si>
  <si>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</si>
  <si>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</si>
  <si>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</si>
  <si>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</si>
  <si>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</si>
  <si>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</si>
  <si>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всегда везде 0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</si>
  <si>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</si>
  <si>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</si>
  <si>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</si>
  <si>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</si>
  <si>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23  ул. Зегеля в                        г. Липецке</t>
  </si>
  <si>
    <t>31.03.2021 г.</t>
  </si>
  <si>
    <t>01.01.2020 г.</t>
  </si>
  <si>
    <t>31.12.2020 г.</t>
  </si>
  <si>
    <t>зевс 2020=2820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</si>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</sst>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7;&#1077;&#1075;&#1077;&#1083;&#1103;,%20&#1076;.%2023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2">
          <cell r="P42">
            <v>12849.408000000001</v>
          </cell>
          <cell r="U42">
            <v>14579.135999999999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X3">
            <v>1932.5</v>
          </cell>
        </row>
        <row r="37">
          <cell r="X37">
            <v>0.183105</v>
          </cell>
        </row>
        <row r="41">
          <cell r="X41">
            <v>0.19165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9">
          <cell r="X9">
            <v>0.067284</v>
          </cell>
        </row>
        <row r="14">
          <cell r="X14">
            <v>0.349837</v>
          </cell>
        </row>
        <row r="16">
          <cell r="X16">
            <v>0.016067</v>
          </cell>
        </row>
        <row r="19">
          <cell r="X19">
            <v>0.174567</v>
          </cell>
        </row>
        <row r="20">
          <cell r="X20">
            <v>0.319027</v>
          </cell>
        </row>
        <row r="24">
          <cell r="X24">
            <v>0.693895</v>
          </cell>
        </row>
        <row r="26">
          <cell r="X26">
            <v>0.072181</v>
          </cell>
        </row>
        <row r="28">
          <cell r="X28">
            <v>0.057403</v>
          </cell>
        </row>
        <row r="29">
          <cell r="X29">
            <v>0.111103</v>
          </cell>
        </row>
        <row r="31">
          <cell r="X31">
            <v>0.079704</v>
          </cell>
        </row>
        <row r="33">
          <cell r="X33">
            <v>0.288607</v>
          </cell>
        </row>
        <row r="36">
          <cell r="X36">
            <v>0.364976</v>
          </cell>
        </row>
        <row r="46">
          <cell r="X46">
            <v>0.159</v>
          </cell>
        </row>
        <row r="47">
          <cell r="X47">
            <v>0.301</v>
          </cell>
        </row>
        <row r="48">
          <cell r="X48">
            <v>0.077</v>
          </cell>
        </row>
        <row r="49">
          <cell r="X49">
            <v>0.158</v>
          </cell>
        </row>
        <row r="50">
          <cell r="X50">
            <v>0.041</v>
          </cell>
        </row>
        <row r="51">
          <cell r="X51">
            <v>0.216</v>
          </cell>
        </row>
        <row r="52">
          <cell r="X52">
            <v>0.044</v>
          </cell>
        </row>
        <row r="53">
          <cell r="X53">
            <v>0.034</v>
          </cell>
        </row>
        <row r="55">
          <cell r="X55">
            <v>0.268</v>
          </cell>
        </row>
        <row r="56">
          <cell r="X56">
            <v>0.642</v>
          </cell>
        </row>
        <row r="57">
          <cell r="X57">
            <v>0.057</v>
          </cell>
        </row>
        <row r="58">
          <cell r="X58">
            <v>0.024</v>
          </cell>
        </row>
        <row r="60">
          <cell r="X60">
            <v>0.284</v>
          </cell>
        </row>
        <row r="61">
          <cell r="X61">
            <v>0.012</v>
          </cell>
        </row>
        <row r="74">
          <cell r="X74">
            <v>0.022626</v>
          </cell>
        </row>
        <row r="75">
          <cell r="X75">
            <v>0.060336</v>
          </cell>
        </row>
        <row r="76">
          <cell r="X76">
            <v>0.062331</v>
          </cell>
        </row>
        <row r="78">
          <cell r="X78">
            <v>0.885</v>
          </cell>
        </row>
        <row r="102">
          <cell r="X102">
            <v>1.2254</v>
          </cell>
        </row>
        <row r="103">
          <cell r="X103">
            <v>0.78335</v>
          </cell>
        </row>
        <row r="124">
          <cell r="X124">
            <v>110115.39600000001</v>
          </cell>
        </row>
        <row r="125">
          <cell r="X125">
            <v>120502.31295000004</v>
          </cell>
        </row>
        <row r="126">
          <cell r="X126">
            <v>28417.026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5953.770390000194</v>
          </cell>
        </row>
        <row r="25">
          <cell r="D25">
            <v>24645.33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80" zoomScaleNormal="90" zoomScaleSheetLayoutView="80" zoomScalePageLayoutView="0" workbookViewId="0" topLeftCell="A1">
      <selection activeCell="S14" sqref="S14"/>
    </sheetView>
  </sheetViews>
  <sheetFormatPr defaultColWidth="9.140625" defaultRowHeight="15"/>
  <cols>
    <col min="1" max="1" width="10.281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7" width="13.00390625" style="18" hidden="1" customWidth="1"/>
    <col min="8" max="8" width="19.57421875" style="18" hidden="1" customWidth="1"/>
    <col min="9" max="12" width="9.140625" style="18" hidden="1" customWidth="1"/>
    <col min="13" max="22" width="9.140625" style="18" customWidth="1"/>
    <col min="23" max="16384" width="9.140625" style="2" customWidth="1"/>
  </cols>
  <sheetData>
    <row r="1" ht="15.75">
      <c r="E1" s="18" t="s">
        <v>198</v>
      </c>
    </row>
    <row r="2" spans="1:22" s="5" customFormat="1" ht="33.75" customHeight="1">
      <c r="A2" s="25" t="s">
        <v>231</v>
      </c>
      <c r="B2" s="25"/>
      <c r="C2" s="25"/>
      <c r="D2" s="25"/>
      <c r="E2" s="4">
        <v>1932.5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232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233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234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6" t="s">
        <v>57</v>
      </c>
      <c r="B9" s="1" t="s">
        <v>72</v>
      </c>
      <c r="C9" s="1" t="s">
        <v>73</v>
      </c>
      <c r="D9" s="13">
        <f>'[4]по форме'!$D$23</f>
        <v>0</v>
      </c>
    </row>
    <row r="10" spans="1:5" ht="31.5">
      <c r="A10" s="6" t="s">
        <v>58</v>
      </c>
      <c r="B10" s="1" t="s">
        <v>74</v>
      </c>
      <c r="C10" s="1" t="s">
        <v>73</v>
      </c>
      <c r="D10" s="13">
        <f>'[4]по форме'!$D$24</f>
        <v>5953.770390000194</v>
      </c>
      <c r="E10" s="16"/>
    </row>
    <row r="11" spans="1:4" ht="15.75">
      <c r="A11" s="6" t="s">
        <v>75</v>
      </c>
      <c r="B11" s="1" t="s">
        <v>76</v>
      </c>
      <c r="C11" s="1" t="s">
        <v>73</v>
      </c>
      <c r="D11" s="12">
        <f>'[4]по форме'!$D$25</f>
        <v>24645.33</v>
      </c>
    </row>
    <row r="12" spans="1:4" ht="31.5">
      <c r="A12" s="6" t="s">
        <v>77</v>
      </c>
      <c r="B12" s="1" t="s">
        <v>78</v>
      </c>
      <c r="C12" s="1" t="s">
        <v>73</v>
      </c>
      <c r="D12" s="12">
        <f>D13+D14+D15</f>
        <v>259034.73495000007</v>
      </c>
    </row>
    <row r="13" spans="1:4" ht="15.75">
      <c r="A13" s="6" t="s">
        <v>94</v>
      </c>
      <c r="B13" s="17" t="s">
        <v>79</v>
      </c>
      <c r="C13" s="1" t="s">
        <v>73</v>
      </c>
      <c r="D13" s="12">
        <f>'[3]УК 2019'!$X$125</f>
        <v>120502.31295000004</v>
      </c>
    </row>
    <row r="14" spans="1:4" ht="15.75">
      <c r="A14" s="6" t="s">
        <v>95</v>
      </c>
      <c r="B14" s="17" t="s">
        <v>80</v>
      </c>
      <c r="C14" s="1" t="s">
        <v>73</v>
      </c>
      <c r="D14" s="12">
        <f>'[3]УК 2019'!$X$124</f>
        <v>110115.39600000001</v>
      </c>
    </row>
    <row r="15" spans="1:4" ht="15.75">
      <c r="A15" s="6" t="s">
        <v>96</v>
      </c>
      <c r="B15" s="17" t="s">
        <v>81</v>
      </c>
      <c r="C15" s="1" t="s">
        <v>73</v>
      </c>
      <c r="D15" s="12">
        <f>'[3]УК 2019'!$X$126</f>
        <v>28417.026</v>
      </c>
    </row>
    <row r="16" spans="1:6" ht="15.75">
      <c r="A16" s="17" t="s">
        <v>82</v>
      </c>
      <c r="B16" s="17" t="s">
        <v>83</v>
      </c>
      <c r="C16" s="17" t="s">
        <v>73</v>
      </c>
      <c r="D16" s="20">
        <f>D17</f>
        <v>233475.15495000005</v>
      </c>
      <c r="E16" s="18">
        <v>173172.58</v>
      </c>
      <c r="F16" s="18" t="s">
        <v>230</v>
      </c>
    </row>
    <row r="17" spans="1:4" ht="31.5">
      <c r="A17" s="17" t="s">
        <v>59</v>
      </c>
      <c r="B17" s="17" t="s">
        <v>97</v>
      </c>
      <c r="C17" s="17" t="s">
        <v>73</v>
      </c>
      <c r="D17" s="20">
        <f>D12-D25+D246+D262</f>
        <v>233475.15495000005</v>
      </c>
    </row>
    <row r="18" spans="1:4" ht="31.5">
      <c r="A18" s="17" t="s">
        <v>84</v>
      </c>
      <c r="B18" s="17" t="s">
        <v>98</v>
      </c>
      <c r="C18" s="17" t="s">
        <v>73</v>
      </c>
      <c r="D18" s="17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7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7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7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20">
        <f>D16+D10+D9</f>
        <v>239428.92534000025</v>
      </c>
    </row>
    <row r="23" spans="1:4" ht="15.75">
      <c r="A23" s="17" t="s">
        <v>91</v>
      </c>
      <c r="B23" s="17" t="s">
        <v>99</v>
      </c>
      <c r="C23" s="17" t="s">
        <v>73</v>
      </c>
      <c r="D23" s="20">
        <v>389.83</v>
      </c>
    </row>
    <row r="24" spans="1:4" ht="15.75">
      <c r="A24" s="17" t="s">
        <v>92</v>
      </c>
      <c r="B24" s="17" t="s">
        <v>100</v>
      </c>
      <c r="C24" s="17" t="s">
        <v>73</v>
      </c>
      <c r="D24" s="20">
        <f>D22-D241</f>
        <v>-3422.145609999745</v>
      </c>
    </row>
    <row r="25" spans="1:5" ht="15.75">
      <c r="A25" s="17" t="s">
        <v>93</v>
      </c>
      <c r="B25" s="17" t="s">
        <v>101</v>
      </c>
      <c r="C25" s="17" t="s">
        <v>73</v>
      </c>
      <c r="D25" s="20">
        <v>25559.58</v>
      </c>
      <c r="E25" s="16">
        <f>D12-(D16+D10)+D246-D24+D11</f>
        <v>47673.28521999957</v>
      </c>
    </row>
    <row r="26" spans="1:4" ht="35.25" customHeight="1">
      <c r="A26" s="24" t="s">
        <v>102</v>
      </c>
      <c r="B26" s="24"/>
      <c r="C26" s="24"/>
      <c r="D26" s="24"/>
    </row>
    <row r="27" spans="1:22" s="5" customFormat="1" ht="31.5">
      <c r="A27" s="19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7" ht="15.75">
      <c r="A28" s="6" t="s">
        <v>109</v>
      </c>
      <c r="B28" s="1" t="s">
        <v>105</v>
      </c>
      <c r="C28" s="1" t="s">
        <v>73</v>
      </c>
      <c r="D28" s="12">
        <f>E28</f>
        <v>20523.15</v>
      </c>
      <c r="E28" s="11">
        <f>F28</f>
        <v>20523.15</v>
      </c>
      <c r="F28" s="18">
        <f>'[3]УК 2019'!$X$78*12*E2</f>
        <v>20523.15</v>
      </c>
      <c r="G28" s="11">
        <f>'[1]Управл 2017'!$U$42</f>
        <v>14579.135999999999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1">
        <f>E28/E2</f>
        <v>10.620000000000001</v>
      </c>
      <c r="E32" s="4"/>
    </row>
    <row r="33" spans="1:22" s="5" customFormat="1" ht="31.5">
      <c r="A33" s="19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3">
        <f>E35+E39+E43+E47+E51+E55</f>
        <v>24990.03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8">
        <v>1252.26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2">
        <f>E35/E2</f>
        <v>0.648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18">
        <v>598.3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2">
        <f>E39/E2</f>
        <v>0.3095989650711513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8">
        <v>6583.64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3">
        <f>E43/E2</f>
        <v>3.406799482535576</v>
      </c>
    </row>
    <row r="47" spans="1:5" ht="31.5">
      <c r="A47" s="6" t="s">
        <v>213</v>
      </c>
      <c r="B47" s="1" t="s">
        <v>106</v>
      </c>
      <c r="C47" s="1" t="s">
        <v>67</v>
      </c>
      <c r="D47" s="1" t="s">
        <v>14</v>
      </c>
      <c r="E47" s="18">
        <v>16377.65</v>
      </c>
    </row>
    <row r="48" spans="1:4" ht="15.75">
      <c r="A48" s="6" t="s">
        <v>214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215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216</v>
      </c>
      <c r="B50" s="1" t="s">
        <v>108</v>
      </c>
      <c r="C50" s="1" t="s">
        <v>73</v>
      </c>
      <c r="D50" s="12">
        <f>E47/E2</f>
        <v>8.474851228978007</v>
      </c>
    </row>
    <row r="51" spans="1:5" ht="47.25">
      <c r="A51" s="6" t="s">
        <v>217</v>
      </c>
      <c r="B51" s="1" t="s">
        <v>106</v>
      </c>
      <c r="C51" s="1" t="s">
        <v>67</v>
      </c>
      <c r="D51" s="12" t="s">
        <v>202</v>
      </c>
      <c r="E51" s="18">
        <v>178.18</v>
      </c>
    </row>
    <row r="52" spans="1:4" ht="15.75">
      <c r="A52" s="6" t="s">
        <v>218</v>
      </c>
      <c r="B52" s="1" t="s">
        <v>107</v>
      </c>
      <c r="C52" s="1" t="s">
        <v>67</v>
      </c>
      <c r="D52" s="12" t="s">
        <v>147</v>
      </c>
    </row>
    <row r="53" spans="1:4" ht="15.75">
      <c r="A53" s="6" t="s">
        <v>219</v>
      </c>
      <c r="B53" s="1" t="s">
        <v>64</v>
      </c>
      <c r="C53" s="1" t="s">
        <v>67</v>
      </c>
      <c r="D53" s="12" t="s">
        <v>10</v>
      </c>
    </row>
    <row r="54" spans="1:4" ht="15.75">
      <c r="A54" s="6" t="s">
        <v>220</v>
      </c>
      <c r="B54" s="1" t="s">
        <v>108</v>
      </c>
      <c r="C54" s="1" t="s">
        <v>73</v>
      </c>
      <c r="D54" s="12">
        <f>E51/E2</f>
        <v>0.09220181112548513</v>
      </c>
    </row>
    <row r="55" spans="1:5" ht="31.5">
      <c r="A55" s="6" t="s">
        <v>221</v>
      </c>
      <c r="B55" s="1" t="s">
        <v>106</v>
      </c>
      <c r="C55" s="1" t="s">
        <v>67</v>
      </c>
      <c r="D55" s="12" t="s">
        <v>201</v>
      </c>
      <c r="E55" s="18">
        <v>0</v>
      </c>
    </row>
    <row r="56" spans="1:4" ht="15.75">
      <c r="A56" s="6" t="s">
        <v>222</v>
      </c>
      <c r="B56" s="1" t="s">
        <v>107</v>
      </c>
      <c r="C56" s="1" t="s">
        <v>67</v>
      </c>
      <c r="D56" s="12" t="s">
        <v>147</v>
      </c>
    </row>
    <row r="57" spans="1:4" ht="15.75">
      <c r="A57" s="6" t="s">
        <v>223</v>
      </c>
      <c r="B57" s="1" t="s">
        <v>64</v>
      </c>
      <c r="C57" s="1" t="s">
        <v>67</v>
      </c>
      <c r="D57" s="12" t="s">
        <v>10</v>
      </c>
    </row>
    <row r="58" spans="1:4" ht="15.75">
      <c r="A58" s="6" t="s">
        <v>224</v>
      </c>
      <c r="B58" s="1" t="s">
        <v>108</v>
      </c>
      <c r="C58" s="1" t="s">
        <v>73</v>
      </c>
      <c r="D58" s="12">
        <f>E55/E2</f>
        <v>0</v>
      </c>
    </row>
    <row r="59" spans="1:22" s="5" customFormat="1" ht="24.75" customHeight="1">
      <c r="A59" s="19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7" ht="15.75">
      <c r="A60" s="6" t="s">
        <v>130</v>
      </c>
      <c r="B60" s="1" t="s">
        <v>105</v>
      </c>
      <c r="C60" s="1" t="s">
        <v>73</v>
      </c>
      <c r="D60" s="12">
        <f>E60</f>
        <v>18165.8865</v>
      </c>
      <c r="E60" s="11">
        <f>F60</f>
        <v>18165.8865</v>
      </c>
      <c r="F60" s="18">
        <f>'[3]УК 2019'!$X$103*12*E2</f>
        <v>18165.8865</v>
      </c>
      <c r="G60" s="11">
        <f>'[1]Управл 2017'!$P$42</f>
        <v>12849.408000000001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1">
        <f>E60/E2</f>
        <v>9.4002</v>
      </c>
      <c r="E64" s="4"/>
    </row>
    <row r="65" spans="1:22" s="5" customFormat="1" ht="30.75" customHeight="1">
      <c r="A65" s="19" t="s">
        <v>236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237</v>
      </c>
      <c r="B66" s="1" t="s">
        <v>105</v>
      </c>
      <c r="C66" s="1" t="s">
        <v>73</v>
      </c>
      <c r="D66" s="1">
        <f>E65</f>
        <v>0</v>
      </c>
      <c r="E66" s="4"/>
    </row>
    <row r="67" spans="1:5" ht="31.5">
      <c r="A67" s="6" t="s">
        <v>238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239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240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241</v>
      </c>
      <c r="B70" s="1" t="s">
        <v>108</v>
      </c>
      <c r="C70" s="1" t="s">
        <v>73</v>
      </c>
      <c r="D70" s="21">
        <f>E65/E2</f>
        <v>0</v>
      </c>
      <c r="E70" s="4"/>
    </row>
    <row r="71" spans="1:22" s="5" customFormat="1" ht="31.5">
      <c r="A71" s="19" t="s">
        <v>242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243</v>
      </c>
      <c r="B72" s="1" t="s">
        <v>105</v>
      </c>
      <c r="C72" s="1" t="s">
        <v>73</v>
      </c>
      <c r="D72" s="1">
        <f>E72</f>
        <v>28417.03</v>
      </c>
      <c r="E72" s="4">
        <v>28417.03</v>
      </c>
      <c r="F72" s="18">
        <f>'[3]УК 2019'!$X$102*12*E2</f>
        <v>28417.026</v>
      </c>
    </row>
    <row r="73" spans="1:5" ht="31.5">
      <c r="A73" s="6" t="s">
        <v>244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245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246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247</v>
      </c>
      <c r="B76" s="1" t="s">
        <v>108</v>
      </c>
      <c r="C76" s="1" t="s">
        <v>73</v>
      </c>
      <c r="D76" s="21">
        <f>E72/E2</f>
        <v>14.704802069857697</v>
      </c>
      <c r="E76" s="4"/>
    </row>
    <row r="77" spans="1:5" ht="31.5">
      <c r="A77" s="19" t="s">
        <v>135</v>
      </c>
      <c r="B77" s="3" t="s">
        <v>104</v>
      </c>
      <c r="C77" s="3" t="s">
        <v>67</v>
      </c>
      <c r="D77" s="3" t="s">
        <v>54</v>
      </c>
      <c r="E77" s="4"/>
    </row>
    <row r="78" spans="1:7" ht="15.75">
      <c r="A78" s="6" t="s">
        <v>136</v>
      </c>
      <c r="B78" s="1" t="s">
        <v>105</v>
      </c>
      <c r="C78" s="1" t="s">
        <v>73</v>
      </c>
      <c r="D78" s="12">
        <f>E78</f>
        <v>6403.7</v>
      </c>
      <c r="E78" s="4">
        <v>6403.7</v>
      </c>
      <c r="F78" s="18">
        <f>'[3]УК 2019'!$X$36*12*E2</f>
        <v>8463.793440000001</v>
      </c>
      <c r="G78" s="4">
        <v>7642.97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4"/>
    </row>
    <row r="80" spans="1:5" ht="15.75">
      <c r="A80" s="6" t="s">
        <v>138</v>
      </c>
      <c r="B80" s="1" t="s">
        <v>107</v>
      </c>
      <c r="C80" s="1" t="s">
        <v>67</v>
      </c>
      <c r="D80" s="1" t="s">
        <v>147</v>
      </c>
      <c r="E80" s="4"/>
    </row>
    <row r="81" spans="1:5" ht="15.75">
      <c r="A81" s="6" t="s">
        <v>139</v>
      </c>
      <c r="B81" s="1" t="s">
        <v>64</v>
      </c>
      <c r="C81" s="1" t="s">
        <v>67</v>
      </c>
      <c r="D81" s="1" t="s">
        <v>10</v>
      </c>
      <c r="E81" s="4"/>
    </row>
    <row r="82" spans="1:5" ht="15.75">
      <c r="A82" s="6" t="s">
        <v>140</v>
      </c>
      <c r="B82" s="1" t="s">
        <v>108</v>
      </c>
      <c r="C82" s="1" t="s">
        <v>73</v>
      </c>
      <c r="D82" s="21">
        <f>E78/E2</f>
        <v>3.313686934023286</v>
      </c>
      <c r="E82" s="4"/>
    </row>
    <row r="83" spans="1:22" s="5" customFormat="1" ht="31.5">
      <c r="A83" s="19" t="s">
        <v>141</v>
      </c>
      <c r="B83" s="3" t="s">
        <v>104</v>
      </c>
      <c r="C83" s="3" t="s">
        <v>67</v>
      </c>
      <c r="D83" s="3" t="s">
        <v>55</v>
      </c>
      <c r="E83" s="18">
        <v>4053.62</v>
      </c>
      <c r="F83" s="4" t="s">
        <v>211</v>
      </c>
      <c r="G83" s="4">
        <f>('[3]УК 2019'!$X$74+'[3]УК 2019'!$X$75+'[3]УК 2019'!$X$76)*12*E2</f>
        <v>3369.34467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4053.62</v>
      </c>
      <c r="F84" s="18">
        <v>33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1">
        <f>E83/F84</f>
        <v>122.83696969696969</v>
      </c>
    </row>
    <row r="89" spans="1:22" s="5" customFormat="1" ht="47.25">
      <c r="A89" s="19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2">
        <f>E91+E95</f>
        <v>329.63</v>
      </c>
      <c r="F90" s="1">
        <v>0</v>
      </c>
    </row>
    <row r="91" spans="1:6" ht="31.5">
      <c r="A91" s="6" t="s">
        <v>248</v>
      </c>
      <c r="B91" s="1" t="s">
        <v>106</v>
      </c>
      <c r="C91" s="1" t="s">
        <v>67</v>
      </c>
      <c r="D91" s="1" t="s">
        <v>7</v>
      </c>
      <c r="E91" s="18">
        <v>0</v>
      </c>
      <c r="F91" s="23"/>
    </row>
    <row r="92" spans="1:6" ht="15.75">
      <c r="A92" s="6" t="s">
        <v>249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6" t="s">
        <v>250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251</v>
      </c>
      <c r="B94" s="1" t="s">
        <v>108</v>
      </c>
      <c r="C94" s="1" t="s">
        <v>73</v>
      </c>
      <c r="D94" s="21">
        <v>0</v>
      </c>
      <c r="F94" s="1" t="s">
        <v>212</v>
      </c>
    </row>
    <row r="95" spans="1:6" ht="31.5">
      <c r="A95" s="6" t="s">
        <v>252</v>
      </c>
      <c r="B95" s="1" t="s">
        <v>106</v>
      </c>
      <c r="C95" s="1" t="s">
        <v>67</v>
      </c>
      <c r="D95" s="1" t="s">
        <v>6</v>
      </c>
      <c r="E95" s="18">
        <v>329.63</v>
      </c>
      <c r="F95" s="1">
        <f>F90</f>
        <v>0</v>
      </c>
    </row>
    <row r="96" spans="1:4" ht="15.75">
      <c r="A96" s="6" t="s">
        <v>253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254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255</v>
      </c>
      <c r="B98" s="1" t="s">
        <v>108</v>
      </c>
      <c r="C98" s="1" t="s">
        <v>73</v>
      </c>
      <c r="D98" s="21">
        <v>0</v>
      </c>
    </row>
    <row r="99" spans="1:22" s="5" customFormat="1" ht="63">
      <c r="A99" s="19" t="s">
        <v>151</v>
      </c>
      <c r="B99" s="3" t="s">
        <v>104</v>
      </c>
      <c r="C99" s="3" t="s">
        <v>67</v>
      </c>
      <c r="D99" s="3" t="s">
        <v>26</v>
      </c>
      <c r="E99" s="4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12">
        <f>E101+E105+E113+E117+E121+E125+E129+E133+E137+E141+E145+E149+E153+E109</f>
        <v>56166.83</v>
      </c>
    </row>
    <row r="101" spans="1:7" ht="31.5">
      <c r="A101" s="6" t="s">
        <v>256</v>
      </c>
      <c r="B101" s="1" t="s">
        <v>106</v>
      </c>
      <c r="C101" s="1" t="s">
        <v>67</v>
      </c>
      <c r="D101" s="1" t="s">
        <v>27</v>
      </c>
      <c r="E101" s="18">
        <f>F101</f>
        <v>1066.74</v>
      </c>
      <c r="F101" s="18">
        <f>('[3]УК 2019'!$X$53+'[3]УК 2019'!$X$61)*12*E2</f>
        <v>1066.74</v>
      </c>
      <c r="G101" s="18">
        <f>401.86+376.26</f>
        <v>778.12</v>
      </c>
    </row>
    <row r="102" spans="1:4" ht="15.75">
      <c r="A102" s="6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259</v>
      </c>
      <c r="B104" s="1" t="s">
        <v>108</v>
      </c>
      <c r="C104" s="1" t="s">
        <v>73</v>
      </c>
      <c r="D104" s="21">
        <f>E101/E2</f>
        <v>0.552</v>
      </c>
    </row>
    <row r="105" spans="1:7" ht="31.5">
      <c r="A105" s="6" t="s">
        <v>260</v>
      </c>
      <c r="B105" s="1" t="s">
        <v>106</v>
      </c>
      <c r="C105" s="1" t="s">
        <v>67</v>
      </c>
      <c r="D105" s="1" t="s">
        <v>28</v>
      </c>
      <c r="E105" s="14">
        <f>F105</f>
        <v>3687.21</v>
      </c>
      <c r="F105" s="18">
        <f>'[3]УК 2019'!$X$46*12*E2</f>
        <v>3687.21</v>
      </c>
      <c r="G105" s="14">
        <v>2304.51</v>
      </c>
    </row>
    <row r="106" spans="1:4" ht="15.75">
      <c r="A106" s="6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263</v>
      </c>
      <c r="B108" s="1" t="s">
        <v>108</v>
      </c>
      <c r="C108" s="1" t="s">
        <v>73</v>
      </c>
      <c r="D108" s="21">
        <f>E105/E2</f>
        <v>1.908</v>
      </c>
    </row>
    <row r="109" spans="1:7" ht="31.5">
      <c r="A109" s="6" t="s">
        <v>264</v>
      </c>
      <c r="B109" s="1" t="s">
        <v>106</v>
      </c>
      <c r="C109" s="1" t="s">
        <v>67</v>
      </c>
      <c r="D109" s="21" t="s">
        <v>229</v>
      </c>
      <c r="E109" s="18">
        <f>F109</f>
        <v>950.79</v>
      </c>
      <c r="F109" s="18">
        <f>'[3]УК 2019'!$X$50*12*E2</f>
        <v>950.79</v>
      </c>
      <c r="G109" s="18">
        <v>484.49</v>
      </c>
    </row>
    <row r="110" spans="1:4" ht="15.75">
      <c r="A110" s="6" t="s">
        <v>265</v>
      </c>
      <c r="B110" s="1" t="s">
        <v>107</v>
      </c>
      <c r="C110" s="1" t="s">
        <v>67</v>
      </c>
      <c r="D110" s="21" t="s">
        <v>24</v>
      </c>
    </row>
    <row r="111" spans="1:4" ht="15.75">
      <c r="A111" s="6" t="s">
        <v>266</v>
      </c>
      <c r="B111" s="1" t="s">
        <v>64</v>
      </c>
      <c r="C111" s="1" t="s">
        <v>67</v>
      </c>
      <c r="D111" s="21" t="s">
        <v>10</v>
      </c>
    </row>
    <row r="112" spans="1:4" ht="15.75">
      <c r="A112" s="6" t="s">
        <v>267</v>
      </c>
      <c r="B112" s="1" t="s">
        <v>108</v>
      </c>
      <c r="C112" s="1" t="s">
        <v>73</v>
      </c>
      <c r="D112" s="21">
        <f>E109/E2</f>
        <v>0.492</v>
      </c>
    </row>
    <row r="113" spans="1:7" ht="31.5">
      <c r="A113" s="6" t="s">
        <v>268</v>
      </c>
      <c r="B113" s="1" t="s">
        <v>106</v>
      </c>
      <c r="C113" s="1" t="s">
        <v>67</v>
      </c>
      <c r="D113" s="1" t="s">
        <v>3</v>
      </c>
      <c r="E113" s="18">
        <f>F113</f>
        <v>1576.92</v>
      </c>
      <c r="F113" s="18">
        <f>('[3]УК 2019'!$X$52+'[3]УК 2019'!$X$58)*12*E2</f>
        <v>1576.92</v>
      </c>
      <c r="G113" s="18">
        <v>1270.76</v>
      </c>
    </row>
    <row r="114" spans="1:4" ht="15.75">
      <c r="A114" s="6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271</v>
      </c>
      <c r="B116" s="1" t="s">
        <v>108</v>
      </c>
      <c r="C116" s="1" t="s">
        <v>73</v>
      </c>
      <c r="D116" s="21">
        <f>E113/E2</f>
        <v>0.8160000000000001</v>
      </c>
    </row>
    <row r="117" spans="1:7" ht="31.5">
      <c r="A117" s="6" t="s">
        <v>272</v>
      </c>
      <c r="B117" s="1" t="s">
        <v>106</v>
      </c>
      <c r="C117" s="1" t="s">
        <v>67</v>
      </c>
      <c r="D117" s="1" t="s">
        <v>2</v>
      </c>
      <c r="E117" s="18">
        <v>19117.27</v>
      </c>
      <c r="F117" s="18">
        <f>('[3]УК 2019'!$X$48+'[3]УК 2019'!$X$56)*12*E2</f>
        <v>16673.61</v>
      </c>
      <c r="G117" s="18">
        <v>19117.27</v>
      </c>
    </row>
    <row r="118" spans="1:4" ht="15.75">
      <c r="A118" s="6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275</v>
      </c>
      <c r="B120" s="1" t="s">
        <v>108</v>
      </c>
      <c r="C120" s="1" t="s">
        <v>73</v>
      </c>
      <c r="D120" s="21">
        <f>E117/E2</f>
        <v>9.892507115135835</v>
      </c>
    </row>
    <row r="121" spans="1:7" ht="47.25">
      <c r="A121" s="6" t="s">
        <v>276</v>
      </c>
      <c r="B121" s="1" t="s">
        <v>106</v>
      </c>
      <c r="C121" s="1" t="s">
        <v>67</v>
      </c>
      <c r="D121" s="1" t="s">
        <v>32</v>
      </c>
      <c r="E121" s="18">
        <f>F121</f>
        <v>13195.109999999999</v>
      </c>
      <c r="F121" s="18">
        <f>('[3]УК 2019'!$X$47+'[3]УК 2019'!$X$55)*12*E2</f>
        <v>13195.109999999999</v>
      </c>
      <c r="G121" s="18">
        <f>3557.64+8322.77</f>
        <v>11880.41</v>
      </c>
    </row>
    <row r="122" spans="1:4" ht="15.75">
      <c r="A122" s="6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279</v>
      </c>
      <c r="B124" s="1" t="s">
        <v>108</v>
      </c>
      <c r="C124" s="1" t="s">
        <v>73</v>
      </c>
      <c r="D124" s="21">
        <f>E121/E2</f>
        <v>6.827999999999999</v>
      </c>
    </row>
    <row r="125" spans="1:7" ht="31.5">
      <c r="A125" s="6" t="s">
        <v>280</v>
      </c>
      <c r="B125" s="1" t="s">
        <v>106</v>
      </c>
      <c r="C125" s="1" t="s">
        <v>67</v>
      </c>
      <c r="D125" s="1" t="s">
        <v>34</v>
      </c>
      <c r="E125" s="18">
        <f>3291.05*2</f>
        <v>6582.1</v>
      </c>
      <c r="F125" s="18">
        <f>'[3]УК 2019'!$X$60*12*E2</f>
        <v>6585.959999999999</v>
      </c>
      <c r="G125" s="18">
        <f>3291.05*2</f>
        <v>6582.1</v>
      </c>
    </row>
    <row r="126" spans="1:4" ht="15.75">
      <c r="A126" s="6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283</v>
      </c>
      <c r="B128" s="1" t="s">
        <v>108</v>
      </c>
      <c r="C128" s="1" t="s">
        <v>73</v>
      </c>
      <c r="D128" s="21">
        <f>E125/E2</f>
        <v>3.4060025873221216</v>
      </c>
    </row>
    <row r="129" spans="1:8" ht="31.5">
      <c r="A129" s="6" t="s">
        <v>284</v>
      </c>
      <c r="B129" s="1" t="s">
        <v>106</v>
      </c>
      <c r="C129" s="1" t="s">
        <v>67</v>
      </c>
      <c r="D129" s="1" t="s">
        <v>36</v>
      </c>
      <c r="E129" s="18">
        <f>F129</f>
        <v>5009.04</v>
      </c>
      <c r="F129" s="18">
        <f>'[3]УК 2019'!$X$51*12*E2</f>
        <v>5009.04</v>
      </c>
      <c r="G129" s="18">
        <v>1908.73</v>
      </c>
      <c r="H129" s="18">
        <v>477.33</v>
      </c>
    </row>
    <row r="130" spans="1:4" ht="15.75">
      <c r="A130" s="6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287</v>
      </c>
      <c r="B132" s="1" t="s">
        <v>108</v>
      </c>
      <c r="C132" s="1" t="s">
        <v>73</v>
      </c>
      <c r="D132" s="21">
        <f>E129/E2</f>
        <v>2.592</v>
      </c>
    </row>
    <row r="133" spans="1:7" ht="31.5">
      <c r="A133" s="6" t="s">
        <v>288</v>
      </c>
      <c r="B133" s="1" t="s">
        <v>106</v>
      </c>
      <c r="C133" s="1" t="s">
        <v>67</v>
      </c>
      <c r="D133" s="1" t="s">
        <v>37</v>
      </c>
      <c r="E133" s="18">
        <v>1394.49</v>
      </c>
      <c r="F133" s="18">
        <f>'[3]УК 2019'!$X$49*12*E2</f>
        <v>3664.02</v>
      </c>
      <c r="G133" s="18">
        <v>1394.49</v>
      </c>
    </row>
    <row r="134" spans="1:4" ht="15.75">
      <c r="A134" s="6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291</v>
      </c>
      <c r="B136" s="1" t="s">
        <v>108</v>
      </c>
      <c r="C136" s="1" t="s">
        <v>73</v>
      </c>
      <c r="D136" s="21">
        <f>E133/E2</f>
        <v>0.7215989650711514</v>
      </c>
    </row>
    <row r="137" spans="1:7" ht="31.5">
      <c r="A137" s="6" t="s">
        <v>292</v>
      </c>
      <c r="B137" s="1" t="s">
        <v>106</v>
      </c>
      <c r="C137" s="1" t="s">
        <v>67</v>
      </c>
      <c r="D137" s="1" t="s">
        <v>208</v>
      </c>
      <c r="E137" s="18">
        <v>1319.51</v>
      </c>
      <c r="F137" s="18">
        <f>'[3]УК 2019'!$X$57*12*E2</f>
        <v>1321.8300000000002</v>
      </c>
      <c r="G137" s="18">
        <v>1319.51</v>
      </c>
    </row>
    <row r="138" spans="1:4" ht="15.75">
      <c r="A138" s="6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295</v>
      </c>
      <c r="B140" s="1" t="s">
        <v>108</v>
      </c>
      <c r="C140" s="1" t="s">
        <v>73</v>
      </c>
      <c r="D140" s="21">
        <f>E137/E2</f>
        <v>0.6827994825355757</v>
      </c>
    </row>
    <row r="141" spans="1:5" ht="31.5">
      <c r="A141" s="6" t="s">
        <v>296</v>
      </c>
      <c r="B141" s="1" t="s">
        <v>106</v>
      </c>
      <c r="C141" s="1" t="s">
        <v>67</v>
      </c>
      <c r="D141" s="21" t="s">
        <v>207</v>
      </c>
      <c r="E141" s="18">
        <v>0</v>
      </c>
    </row>
    <row r="142" spans="1:4" ht="15.75">
      <c r="A142" s="6" t="s">
        <v>297</v>
      </c>
      <c r="B142" s="1" t="s">
        <v>107</v>
      </c>
      <c r="C142" s="1" t="s">
        <v>67</v>
      </c>
      <c r="D142" s="21" t="s">
        <v>31</v>
      </c>
    </row>
    <row r="143" spans="1:4" ht="15.75">
      <c r="A143" s="6" t="s">
        <v>298</v>
      </c>
      <c r="B143" s="1" t="s">
        <v>64</v>
      </c>
      <c r="C143" s="1" t="s">
        <v>67</v>
      </c>
      <c r="D143" s="21" t="s">
        <v>10</v>
      </c>
    </row>
    <row r="144" spans="1:4" ht="15.75">
      <c r="A144" s="6" t="s">
        <v>299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6" t="s">
        <v>300</v>
      </c>
      <c r="B145" s="1" t="s">
        <v>106</v>
      </c>
      <c r="C145" s="1" t="s">
        <v>67</v>
      </c>
      <c r="D145" s="21" t="s">
        <v>209</v>
      </c>
      <c r="E145" s="18">
        <v>0</v>
      </c>
    </row>
    <row r="146" spans="1:4" ht="15.75">
      <c r="A146" s="6" t="s">
        <v>301</v>
      </c>
      <c r="B146" s="1" t="s">
        <v>107</v>
      </c>
      <c r="C146" s="1" t="s">
        <v>67</v>
      </c>
      <c r="D146" s="21" t="s">
        <v>24</v>
      </c>
    </row>
    <row r="147" spans="1:4" ht="15.75">
      <c r="A147" s="6" t="s">
        <v>302</v>
      </c>
      <c r="B147" s="1" t="s">
        <v>64</v>
      </c>
      <c r="C147" s="1" t="s">
        <v>67</v>
      </c>
      <c r="D147" s="21" t="s">
        <v>10</v>
      </c>
    </row>
    <row r="148" spans="1:4" ht="15.75">
      <c r="A148" s="6" t="s">
        <v>303</v>
      </c>
      <c r="B148" s="1" t="s">
        <v>108</v>
      </c>
      <c r="C148" s="1" t="s">
        <v>73</v>
      </c>
      <c r="D148" s="21">
        <f>E145/E2</f>
        <v>0</v>
      </c>
    </row>
    <row r="149" spans="1:7" ht="31.5">
      <c r="A149" s="6" t="s">
        <v>304</v>
      </c>
      <c r="B149" s="1" t="s">
        <v>106</v>
      </c>
      <c r="C149" s="1" t="s">
        <v>67</v>
      </c>
      <c r="D149" s="21" t="s">
        <v>206</v>
      </c>
      <c r="E149" s="18">
        <v>2267.65</v>
      </c>
      <c r="F149" s="18">
        <f>'[3]УК 2019'!$X$31*12*E2</f>
        <v>1848.33576</v>
      </c>
      <c r="G149" s="18">
        <v>0</v>
      </c>
    </row>
    <row r="150" spans="1:4" ht="15.75">
      <c r="A150" s="6" t="s">
        <v>305</v>
      </c>
      <c r="B150" s="1" t="s">
        <v>107</v>
      </c>
      <c r="C150" s="1" t="s">
        <v>67</v>
      </c>
      <c r="D150" s="21" t="s">
        <v>24</v>
      </c>
    </row>
    <row r="151" spans="1:4" ht="15.75">
      <c r="A151" s="6" t="s">
        <v>306</v>
      </c>
      <c r="B151" s="1" t="s">
        <v>64</v>
      </c>
      <c r="C151" s="1" t="s">
        <v>67</v>
      </c>
      <c r="D151" s="21" t="s">
        <v>10</v>
      </c>
    </row>
    <row r="152" spans="1:4" ht="15.75">
      <c r="A152" s="6" t="s">
        <v>307</v>
      </c>
      <c r="B152" s="1" t="s">
        <v>108</v>
      </c>
      <c r="C152" s="1" t="s">
        <v>73</v>
      </c>
      <c r="D152" s="21">
        <f>E149/E2</f>
        <v>1.1734282018111255</v>
      </c>
    </row>
    <row r="153" spans="1:7" ht="31.5">
      <c r="A153" s="6" t="s">
        <v>308</v>
      </c>
      <c r="B153" s="1" t="s">
        <v>106</v>
      </c>
      <c r="C153" s="1" t="s">
        <v>67</v>
      </c>
      <c r="D153" s="1" t="s">
        <v>203</v>
      </c>
      <c r="E153" s="18">
        <v>0</v>
      </c>
      <c r="F153" s="7">
        <f>'[3]УК 2019'!$X$33*12*E2</f>
        <v>6692.796329999999</v>
      </c>
      <c r="G153" s="18">
        <v>0</v>
      </c>
    </row>
    <row r="154" spans="1:6" ht="15.75">
      <c r="A154" s="6" t="s">
        <v>309</v>
      </c>
      <c r="B154" s="1" t="s">
        <v>107</v>
      </c>
      <c r="C154" s="1" t="s">
        <v>67</v>
      </c>
      <c r="D154" s="1" t="s">
        <v>24</v>
      </c>
      <c r="F154" s="8"/>
    </row>
    <row r="155" spans="1:5" ht="15.75">
      <c r="A155" s="6" t="s">
        <v>310</v>
      </c>
      <c r="B155" s="1" t="s">
        <v>64</v>
      </c>
      <c r="C155" s="1" t="s">
        <v>67</v>
      </c>
      <c r="D155" s="1" t="s">
        <v>10</v>
      </c>
      <c r="E155" s="18">
        <v>0</v>
      </c>
    </row>
    <row r="156" spans="1:4" ht="15.75">
      <c r="A156" s="6" t="s">
        <v>311</v>
      </c>
      <c r="B156" s="1" t="s">
        <v>108</v>
      </c>
      <c r="C156" s="1" t="s">
        <v>73</v>
      </c>
      <c r="D156" s="21">
        <f>E155/E2</f>
        <v>0</v>
      </c>
    </row>
    <row r="157" spans="1:5" ht="47.25">
      <c r="A157" s="19" t="s">
        <v>312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313</v>
      </c>
      <c r="B158" s="1" t="s">
        <v>105</v>
      </c>
      <c r="C158" s="1" t="s">
        <v>73</v>
      </c>
      <c r="D158" s="12">
        <f>E159+E163+E167+E171+E175+E179+E183+E187+E191+E195</f>
        <v>76022.54445</v>
      </c>
      <c r="E158" s="4"/>
    </row>
    <row r="159" spans="1:6" ht="31.5">
      <c r="A159" s="6" t="s">
        <v>314</v>
      </c>
      <c r="B159" s="1" t="s">
        <v>106</v>
      </c>
      <c r="C159" s="1" t="s">
        <v>67</v>
      </c>
      <c r="D159" s="1" t="s">
        <v>39</v>
      </c>
      <c r="E159" s="4">
        <v>2148.426</v>
      </c>
      <c r="F159" s="18">
        <v>1</v>
      </c>
    </row>
    <row r="160" spans="1:5" ht="15.75">
      <c r="A160" s="6" t="s">
        <v>315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316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317</v>
      </c>
      <c r="B162" s="1" t="s">
        <v>108</v>
      </c>
      <c r="C162" s="1" t="s">
        <v>73</v>
      </c>
      <c r="D162" s="21">
        <f>E159/F159</f>
        <v>2148.426</v>
      </c>
      <c r="E162" s="4"/>
    </row>
    <row r="163" spans="1:6" ht="31.5">
      <c r="A163" s="6" t="s">
        <v>318</v>
      </c>
      <c r="B163" s="1" t="s">
        <v>106</v>
      </c>
      <c r="C163" s="1" t="s">
        <v>67</v>
      </c>
      <c r="D163" s="1" t="s">
        <v>228</v>
      </c>
      <c r="E163" s="4">
        <f>('[2]ук(2016)'!$X$37+'[2]ук(2016)'!$X$41)*12*'[2]ук(2016)'!$X$3</f>
        <v>8690.568449999999</v>
      </c>
      <c r="F163" s="18">
        <v>1</v>
      </c>
    </row>
    <row r="164" spans="1:5" ht="15.75">
      <c r="A164" s="6" t="s">
        <v>319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320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321</v>
      </c>
      <c r="B166" s="1" t="s">
        <v>108</v>
      </c>
      <c r="C166" s="1" t="s">
        <v>73</v>
      </c>
      <c r="D166" s="21">
        <f>E163/F163</f>
        <v>8690.568449999999</v>
      </c>
      <c r="E166" s="4"/>
    </row>
    <row r="167" spans="1:6" ht="31.5">
      <c r="A167" s="6" t="s">
        <v>322</v>
      </c>
      <c r="B167" s="1" t="s">
        <v>106</v>
      </c>
      <c r="C167" s="1" t="s">
        <v>67</v>
      </c>
      <c r="D167" s="1" t="s">
        <v>41</v>
      </c>
      <c r="E167" s="18">
        <f>7204.8+1802.56</f>
        <v>9007.36</v>
      </c>
      <c r="F167" s="18">
        <f>'[3]УК 2019'!$X$29*12*E2</f>
        <v>2576.4785699999998</v>
      </c>
    </row>
    <row r="168" spans="1:4" ht="15.75">
      <c r="A168" s="6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325</v>
      </c>
      <c r="B170" s="1" t="s">
        <v>108</v>
      </c>
      <c r="C170" s="1" t="s">
        <v>73</v>
      </c>
      <c r="D170" s="21">
        <f>E167/E2</f>
        <v>4.660988357050453</v>
      </c>
    </row>
    <row r="171" spans="1:6" ht="31.5">
      <c r="A171" s="6" t="s">
        <v>326</v>
      </c>
      <c r="B171" s="1" t="s">
        <v>106</v>
      </c>
      <c r="C171" s="1" t="s">
        <v>67</v>
      </c>
      <c r="D171" s="1" t="s">
        <v>42</v>
      </c>
      <c r="E171" s="18">
        <f>2475.81+992.2</f>
        <v>3468.01</v>
      </c>
      <c r="F171" s="18">
        <f>'[3]УК 2019'!$X$26*12*E2</f>
        <v>1673.8773899999999</v>
      </c>
    </row>
    <row r="172" spans="1:4" ht="15.75">
      <c r="A172" s="6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329</v>
      </c>
      <c r="B174" s="1" t="s">
        <v>108</v>
      </c>
      <c r="C174" s="1" t="s">
        <v>73</v>
      </c>
      <c r="D174" s="21">
        <f>E171/E2</f>
        <v>1.7945717981888747</v>
      </c>
    </row>
    <row r="175" spans="1:8" ht="31.5">
      <c r="A175" s="6" t="s">
        <v>330</v>
      </c>
      <c r="B175" s="1" t="s">
        <v>106</v>
      </c>
      <c r="C175" s="1" t="s">
        <v>67</v>
      </c>
      <c r="D175" s="1" t="s">
        <v>43</v>
      </c>
      <c r="E175" s="18">
        <f>2820+5560.22</f>
        <v>8380.220000000001</v>
      </c>
      <c r="F175" s="18">
        <f>'[3]УК 2019'!$X$20*12*E2</f>
        <v>7398.23613</v>
      </c>
      <c r="G175" s="18">
        <f>2467.58</f>
        <v>2467.58</v>
      </c>
      <c r="H175" s="18" t="s">
        <v>235</v>
      </c>
    </row>
    <row r="176" spans="1:4" ht="15.75">
      <c r="A176" s="6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333</v>
      </c>
      <c r="B178" s="1" t="s">
        <v>108</v>
      </c>
      <c r="C178" s="1" t="s">
        <v>73</v>
      </c>
      <c r="D178" s="21">
        <f>E175/E2</f>
        <v>4.3364657179818895</v>
      </c>
    </row>
    <row r="179" spans="1:7" ht="31.5">
      <c r="A179" s="6" t="s">
        <v>334</v>
      </c>
      <c r="B179" s="1" t="s">
        <v>106</v>
      </c>
      <c r="C179" s="1" t="s">
        <v>67</v>
      </c>
      <c r="D179" s="1" t="s">
        <v>196</v>
      </c>
      <c r="E179" s="18">
        <v>2037.55</v>
      </c>
      <c r="F179" s="18">
        <f>'[3]УК 2019'!$X$19*12*E2</f>
        <v>4048.20873</v>
      </c>
      <c r="G179" s="18">
        <v>977.42</v>
      </c>
    </row>
    <row r="180" spans="1:4" ht="15.75">
      <c r="A180" s="6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337</v>
      </c>
      <c r="B182" s="1" t="s">
        <v>108</v>
      </c>
      <c r="C182" s="1" t="s">
        <v>73</v>
      </c>
      <c r="D182" s="21">
        <f>E179/E2</f>
        <v>1.054359637774903</v>
      </c>
    </row>
    <row r="183" spans="1:6" ht="31.5">
      <c r="A183" s="6" t="s">
        <v>338</v>
      </c>
      <c r="B183" s="1" t="s">
        <v>106</v>
      </c>
      <c r="C183" s="1" t="s">
        <v>67</v>
      </c>
      <c r="D183" s="1" t="s">
        <v>44</v>
      </c>
      <c r="E183" s="18">
        <f>11185.66+1802.01</f>
        <v>12987.67</v>
      </c>
      <c r="F183" s="18">
        <f>'[3]УК 2019'!$X$28*12*E2</f>
        <v>1331.17557</v>
      </c>
    </row>
    <row r="184" spans="1:4" ht="15.75">
      <c r="A184" s="6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341</v>
      </c>
      <c r="B186" s="1" t="s">
        <v>108</v>
      </c>
      <c r="C186" s="1" t="s">
        <v>73</v>
      </c>
      <c r="D186" s="21">
        <f>E183/E2</f>
        <v>6.720657179818888</v>
      </c>
    </row>
    <row r="187" spans="1:6" ht="31.5">
      <c r="A187" s="6" t="s">
        <v>342</v>
      </c>
      <c r="B187" s="1" t="s">
        <v>106</v>
      </c>
      <c r="C187" s="1" t="s">
        <v>67</v>
      </c>
      <c r="D187" s="1" t="s">
        <v>45</v>
      </c>
      <c r="E187" s="18">
        <v>204.68</v>
      </c>
      <c r="F187" s="18" t="s">
        <v>204</v>
      </c>
    </row>
    <row r="188" spans="1:6" ht="15.75">
      <c r="A188" s="6" t="s">
        <v>343</v>
      </c>
      <c r="B188" s="1" t="s">
        <v>107</v>
      </c>
      <c r="C188" s="1" t="s">
        <v>67</v>
      </c>
      <c r="D188" s="1" t="s">
        <v>24</v>
      </c>
      <c r="F188" s="18" t="s">
        <v>10</v>
      </c>
    </row>
    <row r="189" spans="1:4" ht="15.75">
      <c r="A189" s="6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345</v>
      </c>
      <c r="B190" s="1" t="s">
        <v>108</v>
      </c>
      <c r="C190" s="1" t="s">
        <v>73</v>
      </c>
      <c r="D190" s="21">
        <f>E187/E2</f>
        <v>0.10591461836998707</v>
      </c>
    </row>
    <row r="191" spans="1:6" ht="31.5">
      <c r="A191" s="6" t="s">
        <v>346</v>
      </c>
      <c r="B191" s="1" t="s">
        <v>106</v>
      </c>
      <c r="C191" s="1" t="s">
        <v>67</v>
      </c>
      <c r="D191" s="1" t="s">
        <v>46</v>
      </c>
      <c r="E191" s="18">
        <f>429.07+28668.99</f>
        <v>29098.06</v>
      </c>
      <c r="F191" s="18">
        <f>'[3]УК 2019'!$X$24*12*E2</f>
        <v>16091.425050000002</v>
      </c>
    </row>
    <row r="192" spans="1:4" ht="15.75">
      <c r="A192" s="6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349</v>
      </c>
      <c r="B194" s="1" t="s">
        <v>108</v>
      </c>
      <c r="C194" s="1" t="s">
        <v>73</v>
      </c>
      <c r="D194" s="21">
        <f>E191/E2</f>
        <v>15.05721086675291</v>
      </c>
    </row>
    <row r="195" spans="1:5" ht="31.5">
      <c r="A195" s="6" t="s">
        <v>350</v>
      </c>
      <c r="B195" s="1" t="s">
        <v>106</v>
      </c>
      <c r="C195" s="1" t="s">
        <v>67</v>
      </c>
      <c r="D195" s="21" t="s">
        <v>225</v>
      </c>
      <c r="E195" s="18">
        <v>0</v>
      </c>
    </row>
    <row r="196" spans="1:4" ht="15.75">
      <c r="A196" s="6" t="s">
        <v>351</v>
      </c>
      <c r="B196" s="1" t="s">
        <v>107</v>
      </c>
      <c r="C196" s="1" t="s">
        <v>67</v>
      </c>
      <c r="D196" s="21" t="s">
        <v>24</v>
      </c>
    </row>
    <row r="197" spans="1:4" ht="15.75">
      <c r="A197" s="6" t="s">
        <v>352</v>
      </c>
      <c r="B197" s="1" t="s">
        <v>64</v>
      </c>
      <c r="C197" s="1" t="s">
        <v>67</v>
      </c>
      <c r="D197" s="21" t="s">
        <v>10</v>
      </c>
    </row>
    <row r="198" spans="1:4" ht="15.75">
      <c r="A198" s="6" t="s">
        <v>353</v>
      </c>
      <c r="B198" s="1" t="s">
        <v>108</v>
      </c>
      <c r="C198" s="1" t="s">
        <v>73</v>
      </c>
      <c r="D198" s="21">
        <f>E195/E2</f>
        <v>0</v>
      </c>
    </row>
    <row r="199" spans="1:4" ht="47.25">
      <c r="A199" s="19" t="s">
        <v>154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354</v>
      </c>
      <c r="B200" s="1" t="s">
        <v>105</v>
      </c>
      <c r="C200" s="1" t="s">
        <v>73</v>
      </c>
      <c r="D200" s="1">
        <f>E201+E205+E209+E213+E217+E221+E225+E229+E233+E237</f>
        <v>7778.65</v>
      </c>
      <c r="F200" s="9"/>
    </row>
    <row r="201" spans="1:5" ht="31.5">
      <c r="A201" s="6" t="s">
        <v>155</v>
      </c>
      <c r="B201" s="1" t="s">
        <v>106</v>
      </c>
      <c r="C201" s="1" t="s">
        <v>67</v>
      </c>
      <c r="D201" s="1" t="s">
        <v>48</v>
      </c>
      <c r="E201" s="18">
        <v>0</v>
      </c>
    </row>
    <row r="202" spans="1:4" ht="15.75">
      <c r="A202" s="6" t="s">
        <v>156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157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158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159</v>
      </c>
      <c r="B205" s="1" t="s">
        <v>106</v>
      </c>
      <c r="C205" s="1" t="s">
        <v>67</v>
      </c>
      <c r="D205" s="1" t="s">
        <v>50</v>
      </c>
      <c r="E205" s="18">
        <v>568.39</v>
      </c>
    </row>
    <row r="206" spans="1:4" ht="15.75">
      <c r="A206" s="6" t="s">
        <v>160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161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162</v>
      </c>
      <c r="B208" s="1" t="s">
        <v>108</v>
      </c>
      <c r="C208" s="1" t="s">
        <v>73</v>
      </c>
      <c r="D208" s="21">
        <f>E205/E2</f>
        <v>0.2941216041397154</v>
      </c>
    </row>
    <row r="209" spans="1:5" ht="31.5">
      <c r="A209" s="6" t="s">
        <v>355</v>
      </c>
      <c r="B209" s="1" t="s">
        <v>106</v>
      </c>
      <c r="C209" s="1" t="s">
        <v>67</v>
      </c>
      <c r="D209" s="1" t="s">
        <v>49</v>
      </c>
      <c r="E209" s="18">
        <f>2358.1</f>
        <v>2358.1</v>
      </c>
    </row>
    <row r="210" spans="1:4" ht="15.75">
      <c r="A210" s="6" t="s">
        <v>356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357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358</v>
      </c>
      <c r="B212" s="1" t="s">
        <v>108</v>
      </c>
      <c r="C212" s="1" t="s">
        <v>73</v>
      </c>
      <c r="D212" s="21">
        <f>E209/E2</f>
        <v>1.2202328589909444</v>
      </c>
    </row>
    <row r="213" spans="1:5" ht="31.5">
      <c r="A213" s="6" t="s">
        <v>359</v>
      </c>
      <c r="B213" s="1" t="s">
        <v>106</v>
      </c>
      <c r="C213" s="1" t="s">
        <v>67</v>
      </c>
      <c r="D213" s="1" t="s">
        <v>164</v>
      </c>
      <c r="E213" s="18">
        <v>0</v>
      </c>
    </row>
    <row r="214" spans="1:4" ht="15.75">
      <c r="A214" s="6" t="s">
        <v>360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361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362</v>
      </c>
      <c r="B216" s="1" t="s">
        <v>108</v>
      </c>
      <c r="C216" s="1" t="s">
        <v>73</v>
      </c>
      <c r="D216" s="1">
        <v>0</v>
      </c>
    </row>
    <row r="217" spans="1:6" ht="31.5">
      <c r="A217" s="6" t="s">
        <v>363</v>
      </c>
      <c r="B217" s="1" t="s">
        <v>106</v>
      </c>
      <c r="C217" s="1" t="s">
        <v>67</v>
      </c>
      <c r="D217" s="1" t="s">
        <v>210</v>
      </c>
      <c r="E217" s="18">
        <v>4160.35</v>
      </c>
      <c r="F217" s="18">
        <f>'[3]УК 2019'!$X$9*12*E2</f>
        <v>1560.31596</v>
      </c>
    </row>
    <row r="218" spans="1:4" ht="15.75">
      <c r="A218" s="6" t="s">
        <v>364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365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366</v>
      </c>
      <c r="B220" s="1" t="s">
        <v>108</v>
      </c>
      <c r="C220" s="1" t="s">
        <v>73</v>
      </c>
      <c r="D220" s="21">
        <f>E217/E2</f>
        <v>2.1528331177231568</v>
      </c>
    </row>
    <row r="221" spans="1:5" ht="31.5">
      <c r="A221" s="6" t="s">
        <v>367</v>
      </c>
      <c r="B221" s="1" t="s">
        <v>106</v>
      </c>
      <c r="C221" s="1" t="s">
        <v>67</v>
      </c>
      <c r="D221" s="1" t="s">
        <v>1</v>
      </c>
      <c r="E221" s="18">
        <v>0</v>
      </c>
    </row>
    <row r="222" spans="1:4" ht="15.75">
      <c r="A222" s="6" t="s">
        <v>368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369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370</v>
      </c>
      <c r="B224" s="1" t="s">
        <v>108</v>
      </c>
      <c r="C224" s="1" t="s">
        <v>73</v>
      </c>
      <c r="D224" s="21">
        <f>E221/E2</f>
        <v>0</v>
      </c>
    </row>
    <row r="225" spans="1:6" ht="31.5">
      <c r="A225" s="6" t="s">
        <v>371</v>
      </c>
      <c r="B225" s="1" t="s">
        <v>106</v>
      </c>
      <c r="C225" s="1" t="s">
        <v>67</v>
      </c>
      <c r="D225" s="1" t="s">
        <v>0</v>
      </c>
      <c r="E225" s="18">
        <v>691.81</v>
      </c>
      <c r="F225" s="18">
        <f>'[3]УК 2019'!$X$16*12*E2</f>
        <v>372.59373000000005</v>
      </c>
    </row>
    <row r="226" spans="1:4" ht="15.75">
      <c r="A226" s="6" t="s">
        <v>372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373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374</v>
      </c>
      <c r="B228" s="1" t="s">
        <v>108</v>
      </c>
      <c r="C228" s="1" t="s">
        <v>73</v>
      </c>
      <c r="D228" s="21">
        <f>E225/E2</f>
        <v>0.35798706338939196</v>
      </c>
    </row>
    <row r="229" spans="1:7" ht="31.5">
      <c r="A229" s="6" t="s">
        <v>375</v>
      </c>
      <c r="B229" s="1" t="s">
        <v>106</v>
      </c>
      <c r="C229" s="1" t="s">
        <v>67</v>
      </c>
      <c r="D229" s="1" t="s">
        <v>51</v>
      </c>
      <c r="E229" s="18">
        <v>0</v>
      </c>
      <c r="F229" s="18">
        <f>'[3]УК 2019'!$X$14*12*E2</f>
        <v>8112.72003</v>
      </c>
      <c r="G229" s="18">
        <v>3702.93</v>
      </c>
    </row>
    <row r="230" spans="1:4" ht="15.75">
      <c r="A230" s="6" t="s">
        <v>376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377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378</v>
      </c>
      <c r="B232" s="1" t="s">
        <v>108</v>
      </c>
      <c r="C232" s="1" t="s">
        <v>73</v>
      </c>
      <c r="D232" s="21">
        <f>E229/E2</f>
        <v>0</v>
      </c>
    </row>
    <row r="233" spans="1:5" ht="31.5">
      <c r="A233" s="6" t="s">
        <v>379</v>
      </c>
      <c r="B233" s="1" t="s">
        <v>106</v>
      </c>
      <c r="C233" s="1" t="s">
        <v>67</v>
      </c>
      <c r="D233" s="1" t="s">
        <v>52</v>
      </c>
      <c r="E233" s="18">
        <v>0</v>
      </c>
    </row>
    <row r="234" spans="1:4" ht="15.75">
      <c r="A234" s="6" t="s">
        <v>380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381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382</v>
      </c>
      <c r="B236" s="1" t="s">
        <v>108</v>
      </c>
      <c r="C236" s="1" t="s">
        <v>73</v>
      </c>
      <c r="D236" s="21">
        <f>E233/E2</f>
        <v>0</v>
      </c>
    </row>
    <row r="237" spans="1:6" ht="31.5">
      <c r="A237" s="6" t="s">
        <v>383</v>
      </c>
      <c r="B237" s="1" t="s">
        <v>106</v>
      </c>
      <c r="C237" s="1" t="s">
        <v>67</v>
      </c>
      <c r="D237" s="1" t="s">
        <v>53</v>
      </c>
      <c r="E237" s="18">
        <v>0</v>
      </c>
      <c r="F237" s="18" t="s">
        <v>205</v>
      </c>
    </row>
    <row r="238" spans="1:4" ht="15.75">
      <c r="A238" s="6" t="s">
        <v>384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385</v>
      </c>
      <c r="B239" s="1" t="s">
        <v>64</v>
      </c>
      <c r="C239" s="1" t="s">
        <v>67</v>
      </c>
      <c r="D239" s="1" t="s">
        <v>197</v>
      </c>
    </row>
    <row r="240" spans="1:4" ht="15.75">
      <c r="A240" s="6" t="s">
        <v>386</v>
      </c>
      <c r="B240" s="1" t="s">
        <v>108</v>
      </c>
      <c r="C240" s="1" t="s">
        <v>73</v>
      </c>
      <c r="D240" s="21">
        <f>E237/E2</f>
        <v>0</v>
      </c>
    </row>
    <row r="241" spans="1:4" ht="15.75">
      <c r="A241" s="6"/>
      <c r="B241" s="3" t="s">
        <v>163</v>
      </c>
      <c r="C241" s="1" t="s">
        <v>73</v>
      </c>
      <c r="D241" s="10">
        <f>SUM(D28,D34,D60,D66,D72,D84,D90,D100,D158,D200,D78)</f>
        <v>242851.07095</v>
      </c>
    </row>
    <row r="242" spans="1:4" ht="15.75">
      <c r="A242" s="24" t="s">
        <v>165</v>
      </c>
      <c r="B242" s="24"/>
      <c r="C242" s="24"/>
      <c r="D242" s="24"/>
    </row>
    <row r="243" spans="1:4" ht="15.75">
      <c r="A243" s="6" t="s">
        <v>166</v>
      </c>
      <c r="B243" s="1" t="s">
        <v>167</v>
      </c>
      <c r="C243" s="1" t="s">
        <v>168</v>
      </c>
      <c r="D243" s="22">
        <v>1</v>
      </c>
    </row>
    <row r="244" spans="1:4" ht="15.75">
      <c r="A244" s="6" t="s">
        <v>169</v>
      </c>
      <c r="B244" s="1" t="s">
        <v>170</v>
      </c>
      <c r="C244" s="1" t="s">
        <v>168</v>
      </c>
      <c r="D244" s="22">
        <v>1</v>
      </c>
    </row>
    <row r="245" spans="1:4" ht="15.75">
      <c r="A245" s="6" t="s">
        <v>171</v>
      </c>
      <c r="B245" s="1" t="s">
        <v>172</v>
      </c>
      <c r="C245" s="1" t="s">
        <v>168</v>
      </c>
      <c r="D245" s="1">
        <v>0</v>
      </c>
    </row>
    <row r="246" spans="1:4" ht="15.75">
      <c r="A246" s="6" t="s">
        <v>173</v>
      </c>
      <c r="B246" s="1" t="s">
        <v>174</v>
      </c>
      <c r="C246" s="1" t="s">
        <v>73</v>
      </c>
      <c r="D246" s="12">
        <v>0</v>
      </c>
    </row>
    <row r="247" spans="1:4" ht="15.75">
      <c r="A247" s="24" t="s">
        <v>175</v>
      </c>
      <c r="B247" s="24"/>
      <c r="C247" s="24"/>
      <c r="D247" s="24"/>
    </row>
    <row r="248" spans="1:5" ht="15.75">
      <c r="A248" s="6" t="s">
        <v>176</v>
      </c>
      <c r="B248" s="1" t="s">
        <v>72</v>
      </c>
      <c r="C248" s="1" t="s">
        <v>73</v>
      </c>
      <c r="D248" s="1">
        <v>0</v>
      </c>
      <c r="E248" s="18" t="s">
        <v>226</v>
      </c>
    </row>
    <row r="249" spans="1:5" ht="31.5">
      <c r="A249" s="6" t="s">
        <v>177</v>
      </c>
      <c r="B249" s="1" t="s">
        <v>74</v>
      </c>
      <c r="C249" s="1" t="s">
        <v>73</v>
      </c>
      <c r="D249" s="1">
        <v>0</v>
      </c>
      <c r="E249" s="18" t="s">
        <v>226</v>
      </c>
    </row>
    <row r="250" spans="1:5" ht="15.75">
      <c r="A250" s="6" t="s">
        <v>178</v>
      </c>
      <c r="B250" s="1" t="s">
        <v>76</v>
      </c>
      <c r="C250" s="1" t="s">
        <v>73</v>
      </c>
      <c r="D250" s="1">
        <v>0</v>
      </c>
      <c r="E250" s="18" t="s">
        <v>226</v>
      </c>
    </row>
    <row r="251" spans="1:5" ht="15.75">
      <c r="A251" s="6" t="s">
        <v>179</v>
      </c>
      <c r="B251" s="1" t="s">
        <v>99</v>
      </c>
      <c r="C251" s="1" t="s">
        <v>73</v>
      </c>
      <c r="D251" s="1">
        <v>0</v>
      </c>
      <c r="E251" s="18" t="s">
        <v>226</v>
      </c>
    </row>
    <row r="252" spans="1:5" ht="15.75">
      <c r="A252" s="6" t="s">
        <v>180</v>
      </c>
      <c r="B252" s="1" t="s">
        <v>181</v>
      </c>
      <c r="C252" s="1" t="s">
        <v>73</v>
      </c>
      <c r="D252" s="1">
        <v>0</v>
      </c>
      <c r="E252" s="18" t="s">
        <v>226</v>
      </c>
    </row>
    <row r="253" spans="1:5" ht="15.75">
      <c r="A253" s="6" t="s">
        <v>182</v>
      </c>
      <c r="B253" s="1" t="s">
        <v>101</v>
      </c>
      <c r="C253" s="1" t="s">
        <v>73</v>
      </c>
      <c r="D253" s="1">
        <v>0</v>
      </c>
      <c r="E253" s="18" t="s">
        <v>226</v>
      </c>
    </row>
    <row r="254" spans="1:4" ht="15.75">
      <c r="A254" s="24" t="s">
        <v>183</v>
      </c>
      <c r="B254" s="24"/>
      <c r="C254" s="24"/>
      <c r="D254" s="24"/>
    </row>
    <row r="255" spans="1:4" ht="15.75">
      <c r="A255" s="6" t="s">
        <v>184</v>
      </c>
      <c r="B255" s="1" t="s">
        <v>167</v>
      </c>
      <c r="C255" s="1" t="s">
        <v>168</v>
      </c>
      <c r="D255" s="1">
        <v>0</v>
      </c>
    </row>
    <row r="256" spans="1:4" ht="15.75">
      <c r="A256" s="6" t="s">
        <v>185</v>
      </c>
      <c r="B256" s="1" t="s">
        <v>170</v>
      </c>
      <c r="C256" s="1" t="s">
        <v>168</v>
      </c>
      <c r="D256" s="1">
        <v>0</v>
      </c>
    </row>
    <row r="257" spans="1:4" ht="15.75">
      <c r="A257" s="6" t="s">
        <v>186</v>
      </c>
      <c r="B257" s="1" t="s">
        <v>187</v>
      </c>
      <c r="C257" s="1" t="s">
        <v>168</v>
      </c>
      <c r="D257" s="1">
        <v>0</v>
      </c>
    </row>
    <row r="258" spans="1:4" ht="15.75">
      <c r="A258" s="6" t="s">
        <v>188</v>
      </c>
      <c r="B258" s="1" t="s">
        <v>174</v>
      </c>
      <c r="C258" s="1" t="s">
        <v>73</v>
      </c>
      <c r="D258" s="1">
        <v>0</v>
      </c>
    </row>
    <row r="259" spans="1:4" ht="15.75">
      <c r="A259" s="24" t="s">
        <v>189</v>
      </c>
      <c r="B259" s="24"/>
      <c r="C259" s="24"/>
      <c r="D259" s="24"/>
    </row>
    <row r="260" spans="1:4" ht="15.75">
      <c r="A260" s="6" t="s">
        <v>190</v>
      </c>
      <c r="B260" s="1" t="s">
        <v>191</v>
      </c>
      <c r="C260" s="1" t="s">
        <v>168</v>
      </c>
      <c r="D260" s="1">
        <v>10</v>
      </c>
    </row>
    <row r="261" spans="1:4" ht="15.75">
      <c r="A261" s="6" t="s">
        <v>192</v>
      </c>
      <c r="B261" s="1" t="s">
        <v>193</v>
      </c>
      <c r="C261" s="1" t="s">
        <v>168</v>
      </c>
      <c r="D261" s="1">
        <v>0</v>
      </c>
    </row>
    <row r="262" spans="1:4" ht="31.5">
      <c r="A262" s="6" t="s">
        <v>194</v>
      </c>
      <c r="B262" s="1" t="s">
        <v>195</v>
      </c>
      <c r="C262" s="1" t="s">
        <v>73</v>
      </c>
      <c r="D262" s="1">
        <v>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4" manualBreakCount="4">
    <brk id="64" max="3" man="1"/>
    <brk id="116" max="3" man="1"/>
    <brk id="182" max="3" man="1"/>
    <brk id="2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2021-03-18T10:04:22Z</dcterms:modified>
  <cp:category/>
  <cp:version/>
  <cp:contentType/>
  <cp:contentStatus/>
</cp:coreProperties>
</file>