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<sst xmlns="http://schemas.openxmlformats.org/spreadsheetml/2006/main" count="1144" uniqueCount="470">
  <si>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</si>
  <si>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</si>
  <si>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</si>
  <si>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</si>
  <si>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</si>
  <si>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</si>
  <si>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</si>
  <si>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</si>
  <si>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</si>
  <si>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</si>
  <si>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</si>
  <si>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</si>
  <si>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</si>
  <si>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</si>
  <si>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</si>
  <si>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</si>
  <si>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</si>
  <si>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</si>
  <si>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</si>
  <si>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</si>
  <si>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</si>
  <si>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</si>
  <si>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</si>
  <si>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</si>
  <si>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</si>
  <si>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</si>
  <si>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</si>
  <si>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</si>
  <si>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</si>
  <si>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</si>
  <si>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</si>
  <si>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</si>
  <si>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</si>
  <si>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</si>
  <si>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</si>
  <si>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</si>
  <si>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</si>
  <si>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</si>
  <si>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</si>
  <si>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</si>
  <si>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</si>
  <si>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</si>
  <si>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</si>
  <si>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</si>
  <si>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</si>
  <si>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</si>
  <si>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</si>
  <si>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</si>
  <si>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</si>
  <si>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</si>
  <si>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</si>
  <si>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</si>
  <si>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</si>
  <si>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</si>
  <si>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</si>
  <si>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</si>
  <si>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</si>
  <si>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</si>
  <si>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</si>
  <si>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</si>
  <si>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</si>
  <si>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</si>
  <si>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</si>
  <si>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</si>
  <si>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</si>
  <si>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</si>
  <si>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</si>
  <si>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</si>
  <si>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</si>
  <si>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</si>
  <si>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</si>
  <si>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</si>
  <si>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</si>
  <si>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</si>
  <si>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</si>
  <si>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</si>
  <si>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</si>
  <si>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</si>
  <si>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</si>
  <si>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</si>
  <si>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</si>
  <si>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</si>
  <si>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</si>
  <si>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</si>
  <si>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</si>
  <si>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</si>
  <si>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</si>
  <si>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</si>
  <si>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</si>
  <si>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</si>
  <si>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</si>
  <si>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</si>
  <si>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</si>
  <si>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</si>
  <si>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</si>
  <si>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</si>
  <si>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</si>
  <si>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</si>
  <si>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</si>
  <si>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</si>
  <si>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</si>
  <si>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</si>
  <si>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</si>
  <si>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</si>
  <si>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26.1</t>
  </si>
  <si>
    <t>23.2.1</t>
  </si>
  <si>
    <t>24.2.1</t>
  </si>
  <si>
    <t>25.2.1</t>
  </si>
  <si>
    <t>26.2.1</t>
  </si>
  <si>
    <t>24.2.2</t>
  </si>
  <si>
    <t>25.2.2</t>
  </si>
  <si>
    <t>26.2.2</t>
  </si>
  <si>
    <t>24.2.3</t>
  </si>
  <si>
    <t>25.2.3</t>
  </si>
  <si>
    <t>26.2.3</t>
  </si>
  <si>
    <t>22.3</t>
  </si>
  <si>
    <t>23.3</t>
  </si>
  <si>
    <t>24.3</t>
  </si>
  <si>
    <t>25.3</t>
  </si>
  <si>
    <t>26.3</t>
  </si>
  <si>
    <t>22.6</t>
  </si>
  <si>
    <t>22.7</t>
  </si>
  <si>
    <t>23.7</t>
  </si>
  <si>
    <t>24.7</t>
  </si>
  <si>
    <t>25.7</t>
  </si>
  <si>
    <t>26.7</t>
  </si>
  <si>
    <t>1 раз в год</t>
  </si>
  <si>
    <t>м2 (подвальных помещений, мусороприемных камер)</t>
  </si>
  <si>
    <t>23.11.1</t>
  </si>
  <si>
    <t>24.11.1</t>
  </si>
  <si>
    <t>25.11.1</t>
  </si>
  <si>
    <t>26.11.1</t>
  </si>
  <si>
    <t>24.11.2</t>
  </si>
  <si>
    <t>25.11.2</t>
  </si>
  <si>
    <t>26.11.2</t>
  </si>
  <si>
    <t>23.12.1</t>
  </si>
  <si>
    <t>24.12.1</t>
  </si>
  <si>
    <t>25.12.1</t>
  </si>
  <si>
    <t>26.12.1</t>
  </si>
  <si>
    <t>24.12.2</t>
  </si>
  <si>
    <t>25.12.2</t>
  </si>
  <si>
    <t>26.12.2</t>
  </si>
  <si>
    <t>24.12.3</t>
  </si>
  <si>
    <t>25.12.3</t>
  </si>
  <si>
    <t>26.12.3</t>
  </si>
  <si>
    <t>24.12.4</t>
  </si>
  <si>
    <t>25.12.4</t>
  </si>
  <si>
    <t>26.12.4</t>
  </si>
  <si>
    <t>24.12.5</t>
  </si>
  <si>
    <t>25.12.5</t>
  </si>
  <si>
    <t>26.12.5</t>
  </si>
  <si>
    <t>24.12.6</t>
  </si>
  <si>
    <t>25.12.6</t>
  </si>
  <si>
    <t>26.12.6</t>
  </si>
  <si>
    <t>24.12.7</t>
  </si>
  <si>
    <t>25.12.7</t>
  </si>
  <si>
    <t>26.12.7</t>
  </si>
  <si>
    <t>24.12.8</t>
  </si>
  <si>
    <t>25.12.8</t>
  </si>
  <si>
    <t>26.12.8</t>
  </si>
  <si>
    <t>22.13</t>
  </si>
  <si>
    <t>23.13.1</t>
  </si>
  <si>
    <t>24.13.1</t>
  </si>
  <si>
    <t>25.13.1</t>
  </si>
  <si>
    <t>26.13.1</t>
  </si>
  <si>
    <t>24.13.4</t>
  </si>
  <si>
    <t>25.13.4</t>
  </si>
  <si>
    <t>26.13.4</t>
  </si>
  <si>
    <t>24.13.5</t>
  </si>
  <si>
    <t>25.13.5</t>
  </si>
  <si>
    <t>26.13.5</t>
  </si>
  <si>
    <t>24.13.7</t>
  </si>
  <si>
    <t>25.13.7</t>
  </si>
  <si>
    <t>26.13.7</t>
  </si>
  <si>
    <t>24.13.8</t>
  </si>
  <si>
    <t>25.13.8</t>
  </si>
  <si>
    <t>26.13.8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</si>
  <si>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</si>
  <si>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</si>
  <si>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</si>
  <si>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</si>
  <si>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</si>
  <si>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</si>
  <si>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</si>
  <si>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</si>
  <si>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</si>
  <si>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</si>
  <si>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</si>
  <si>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</si>
  <si>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</si>
  <si>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</si>
  <si>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</si>
  <si>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</si>
  <si>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</si>
  <si>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</si>
  <si>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</si>
  <si>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</si>
  <si>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</si>
  <si>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</si>
  <si>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</si>
  <si>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</si>
  <si>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</si>
  <si>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</si>
  <si>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</si>
  <si>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</si>
  <si>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</si>
  <si>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</si>
  <si>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</si>
  <si>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</si>
  <si>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</si>
  <si>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</si>
  <si>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</si>
  <si>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</si>
  <si>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</si>
  <si>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</si>
  <si>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</si>
  <si>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24.2.4</t>
  </si>
  <si>
    <t>25.2.4</t>
  </si>
  <si>
    <t>26.2.4</t>
  </si>
  <si>
    <t>24.2.5</t>
  </si>
  <si>
    <t>25.2.5</t>
  </si>
  <si>
    <t>26.2.5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</si>
  <si>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</si>
  <si>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</si>
  <si>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</si>
  <si>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</si>
  <si>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</si>
  <si>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</si>
  <si>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</si>
  <si>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</si>
  <si>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</si>
  <si>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</si>
  <si>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жилых</t>
  </si>
  <si>
    <t>нежилых</t>
  </si>
  <si>
    <t>общая площадь помещений входящих в состав общего имущества</t>
  </si>
  <si>
    <t>Мытье стен, дверей, потолка кабины лифта</t>
  </si>
  <si>
    <t xml:space="preserve">Ремонт и обслуживание кол.приборов учёта горячей воды </t>
  </si>
  <si>
    <t>Обследование спец. организациями</t>
  </si>
  <si>
    <t>обслужив домофонов</t>
  </si>
  <si>
    <t>Содержание и обслуживание автоматических ворот</t>
  </si>
  <si>
    <t>Мехуборка (асфальт) в зимний период</t>
  </si>
  <si>
    <t>Работы по содержанию и ремонту систем дымоудаления и вентиляции</t>
  </si>
  <si>
    <t>Ремонт вентиляционных (дымовых) каналов</t>
  </si>
  <si>
    <t>по мере необх-мости</t>
  </si>
  <si>
    <t>Проведение техосмотров и устранение незначит. неисправностей вентиляции</t>
  </si>
  <si>
    <t>с/у-1р.в год,кухня-2 р в год</t>
  </si>
  <si>
    <t>тариф,факта нет</t>
  </si>
  <si>
    <t>тариф+факт</t>
  </si>
  <si>
    <t>Содержание домофона и общедомовых антен</t>
  </si>
  <si>
    <t>тариф</t>
  </si>
  <si>
    <t>Ремонт общедомовых систем канализации</t>
  </si>
  <si>
    <t>Ремонт, восстановление полов помещений общего пользования</t>
  </si>
  <si>
    <t>31.03.2021 г.</t>
  </si>
  <si>
    <t>01.01.2020 г.</t>
  </si>
  <si>
    <t>31.12.2020 г.</t>
  </si>
  <si>
    <t>2020 год</t>
  </si>
  <si>
    <t>22.5</t>
  </si>
  <si>
    <t>22.8</t>
  </si>
  <si>
    <t>23.8</t>
  </si>
  <si>
    <t>24.8</t>
  </si>
  <si>
    <t>25.8</t>
  </si>
  <si>
    <t>26.8</t>
  </si>
  <si>
    <t>22.9</t>
  </si>
  <si>
    <t>23.10.1</t>
  </si>
  <si>
    <t>24.10.1</t>
  </si>
  <si>
    <t>25.10.1</t>
  </si>
  <si>
    <t>26.10.1</t>
  </si>
  <si>
    <t>24.10.2</t>
  </si>
  <si>
    <t>25.10.2</t>
  </si>
  <si>
    <t>26.10.2</t>
  </si>
  <si>
    <t>22.4</t>
  </si>
  <si>
    <t>23.4</t>
  </si>
  <si>
    <t>24.4</t>
  </si>
  <si>
    <t>25.4</t>
  </si>
  <si>
    <t>26.4</t>
  </si>
  <si>
    <t>23.5</t>
  </si>
  <si>
    <t>24.5</t>
  </si>
  <si>
    <t>25.5</t>
  </si>
  <si>
    <t>26.5</t>
  </si>
  <si>
    <t>24.6.1</t>
  </si>
  <si>
    <t>25.6.1</t>
  </si>
  <si>
    <t>26.6.1</t>
  </si>
  <si>
    <t>24.6.2</t>
  </si>
  <si>
    <t>25.6.2</t>
  </si>
  <si>
    <t>26.6.2</t>
  </si>
  <si>
    <t>24.6.3</t>
  </si>
  <si>
    <t>25.6.3</t>
  </si>
  <si>
    <t>26.6.3</t>
  </si>
  <si>
    <t>24.6.4</t>
  </si>
  <si>
    <t>25.6.4</t>
  </si>
  <si>
    <t>26.6.4</t>
  </si>
  <si>
    <t>24.6.5</t>
  </si>
  <si>
    <t>25.6.5</t>
  </si>
  <si>
    <t>26.6.5</t>
  </si>
  <si>
    <t>23.9.1</t>
  </si>
  <si>
    <t>24.9.1</t>
  </si>
  <si>
    <t>25.9.1</t>
  </si>
  <si>
    <t>26.9.1</t>
  </si>
  <si>
    <t>24.9.2</t>
  </si>
  <si>
    <t>25.9.2</t>
  </si>
  <si>
    <t>26.9.2</t>
  </si>
  <si>
    <t>22.11</t>
  </si>
  <si>
    <t>24.11.3</t>
  </si>
  <si>
    <t>25.11.3</t>
  </si>
  <si>
    <t>26.11.3</t>
  </si>
  <si>
    <t>24.11.4</t>
  </si>
  <si>
    <t>25.11.4</t>
  </si>
  <si>
    <t>26.11.4</t>
  </si>
  <si>
    <t>24.11.5</t>
  </si>
  <si>
    <t>25.11.5</t>
  </si>
  <si>
    <t>26.11.5</t>
  </si>
  <si>
    <t>24.11.6</t>
  </si>
  <si>
    <t>25.11.6</t>
  </si>
  <si>
    <t>26.11.6</t>
  </si>
  <si>
    <t>24.11.7</t>
  </si>
  <si>
    <t>25.11.7</t>
  </si>
  <si>
    <t>26.11.7</t>
  </si>
  <si>
    <t>24.11.8</t>
  </si>
  <si>
    <t>25.11.8</t>
  </si>
  <si>
    <t>26.11.8</t>
  </si>
  <si>
    <t>24.11.9</t>
  </si>
  <si>
    <t>25.11.9</t>
  </si>
  <si>
    <t>26.11.9</t>
  </si>
  <si>
    <t>24.11.10</t>
  </si>
  <si>
    <t>25.11.10</t>
  </si>
  <si>
    <t>26.11.10</t>
  </si>
  <si>
    <t>24.11.11</t>
  </si>
  <si>
    <t>25.11.11</t>
  </si>
  <si>
    <t>26.11.11</t>
  </si>
  <si>
    <t>24.11.12</t>
  </si>
  <si>
    <t>25.11.12</t>
  </si>
  <si>
    <t>26.11.12</t>
  </si>
  <si>
    <t>24.11.13</t>
  </si>
  <si>
    <t>25.11.13</t>
  </si>
  <si>
    <t>26.11.13</t>
  </si>
  <si>
    <t>24.11.14</t>
  </si>
  <si>
    <t>25.11.14</t>
  </si>
  <si>
    <t>26.11.14</t>
  </si>
  <si>
    <t>22.12</t>
  </si>
  <si>
    <t>24.13.2</t>
  </si>
  <si>
    <t>25.13.2</t>
  </si>
  <si>
    <t>26.13.2</t>
  </si>
  <si>
    <t>24.13.3</t>
  </si>
  <si>
    <t>25.13.3</t>
  </si>
  <si>
    <t>26.13.3</t>
  </si>
  <si>
    <t>24.13.6</t>
  </si>
  <si>
    <t>25.13.6</t>
  </si>
  <si>
    <t>26.13.6</t>
  </si>
  <si>
    <t>24.13.9</t>
  </si>
  <si>
    <t>25.13.9</t>
  </si>
  <si>
    <t>26.13.9</t>
  </si>
  <si>
    <t>Выполненные работы (оказанные услуги) по содержанию общего имущества и текущему ремонту за период с 01.01.2020г. по 26.08.2020г.</t>
  </si>
  <si>
    <t>Выполненные работы (оказанные услуги) по содержанию общего имущества и текущему ремонту за период с 27.08.2020г. по 31.12.2020г.</t>
  </si>
  <si>
    <t>Работы, необходимые для надлежащего содержания несущих конструкций (фундаментов, стен, колонн и столбов,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</si>
  <si>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>согласно договору</t>
  </si>
  <si>
    <t>27.1</t>
  </si>
  <si>
    <t>27.3</t>
  </si>
  <si>
    <t>27.4</t>
  </si>
  <si>
    <t>28.1</t>
  </si>
  <si>
    <t>29.1</t>
  </si>
  <si>
    <t>30.1</t>
  </si>
  <si>
    <t>28.2</t>
  </si>
  <si>
    <t>29.2</t>
  </si>
  <si>
    <t>30.2</t>
  </si>
  <si>
    <t>28.3</t>
  </si>
  <si>
    <t>29.3</t>
  </si>
  <si>
    <t>30.3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</si>
  <si>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</si>
  <si>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 и услуги по содержанию иного общего имущества в многоквартирном доме</t>
  </si>
  <si>
    <t>Управление МКД ( в т.ч. заключение договоров со специализированными организациями на проведение  работ и оказание услуг, осуществление контроля за выполнением обязательств по таким договорам; организация работы по взысканию задолженности, ведение и хранение технической документации)</t>
  </si>
  <si>
    <t>28.4</t>
  </si>
  <si>
    <t>29.4</t>
  </si>
  <si>
    <t>30.4</t>
  </si>
  <si>
    <t>Начисление платы, РКО, регистрационный учет</t>
  </si>
  <si>
    <t>24.6.6</t>
  </si>
  <si>
    <t>25.6.6</t>
  </si>
  <si>
    <t>26.6.6</t>
  </si>
  <si>
    <t>Техническое освидетельствование лифта</t>
  </si>
  <si>
    <t>по тарифу</t>
  </si>
  <si>
    <t>кол-во лифтов</t>
  </si>
  <si>
    <t>по факту</t>
  </si>
  <si>
    <t xml:space="preserve">     - за дополнительные услуги (консьержную службу)</t>
  </si>
  <si>
    <t>Дополнительные услуги</t>
  </si>
  <si>
    <t>27.5</t>
  </si>
  <si>
    <t>28.5</t>
  </si>
  <si>
    <t>29.5</t>
  </si>
  <si>
    <t>30.5</t>
  </si>
  <si>
    <t>Услуги консьержной службы на одно жилое помещение</t>
  </si>
  <si>
    <t>Итого за период с 01.01.2020г. по 26.08.2020г.</t>
  </si>
  <si>
    <t>Итого за период с 27.08.2020г. по 31.12.2020г.</t>
  </si>
  <si>
    <t>31.1</t>
  </si>
  <si>
    <t>31.2</t>
  </si>
  <si>
    <t>31.3</t>
  </si>
  <si>
    <t>31.4</t>
  </si>
  <si>
    <t>28.6</t>
  </si>
  <si>
    <t>29.6</t>
  </si>
  <si>
    <t>30.6</t>
  </si>
  <si>
    <t>31.6</t>
  </si>
  <si>
    <t>Фактическая стоимость работ (услуг) за период с 27.08.2020г. по 31.12.2020г.</t>
  </si>
  <si>
    <t>Фактическая стоимость работ (услуг) за период с 01.01.2020г. по 26.08.2020г.</t>
  </si>
  <si>
    <t>21.</t>
  </si>
  <si>
    <t>22.2</t>
  </si>
  <si>
    <t>27.2.2</t>
  </si>
  <si>
    <t>27.2.3</t>
  </si>
  <si>
    <t>27.2.4</t>
  </si>
  <si>
    <t>27.2.5</t>
  </si>
  <si>
    <t>27.2.6</t>
  </si>
  <si>
    <t>23.6</t>
  </si>
  <si>
    <t>27.6.1</t>
  </si>
  <si>
    <t>27.6.2</t>
  </si>
  <si>
    <t>27.6.3</t>
  </si>
  <si>
    <t>27.6.4</t>
  </si>
  <si>
    <t>27.6.5</t>
  </si>
  <si>
    <t>27.6.6</t>
  </si>
  <si>
    <t>27.7</t>
  </si>
  <si>
    <t>27.8</t>
  </si>
  <si>
    <t>27.9.1</t>
  </si>
  <si>
    <t>279.2</t>
  </si>
  <si>
    <t>22.10</t>
  </si>
  <si>
    <t>27.10.1</t>
  </si>
  <si>
    <t>27.10.2</t>
  </si>
  <si>
    <t>27.11.1</t>
  </si>
  <si>
    <t>27.11.2</t>
  </si>
  <si>
    <t>27.11.3</t>
  </si>
  <si>
    <t>27.11.4</t>
  </si>
  <si>
    <t>27.11.5</t>
  </si>
  <si>
    <t>27.11.6</t>
  </si>
  <si>
    <t>27.11.7</t>
  </si>
  <si>
    <t>27.11.8</t>
  </si>
  <si>
    <t>27.11.9</t>
  </si>
  <si>
    <t>27.11.10</t>
  </si>
  <si>
    <t>27.11.11</t>
  </si>
  <si>
    <t>27.11.12</t>
  </si>
  <si>
    <t>27.11.13</t>
  </si>
  <si>
    <t>27.11.14</t>
  </si>
  <si>
    <t>27.12.1</t>
  </si>
  <si>
    <t>27.12.2</t>
  </si>
  <si>
    <t>27.12.3</t>
  </si>
  <si>
    <t>27.12.4</t>
  </si>
  <si>
    <t>27.12.5</t>
  </si>
  <si>
    <t>27.12.6</t>
  </si>
  <si>
    <t>27.12.7</t>
  </si>
  <si>
    <t>27.12.8</t>
  </si>
  <si>
    <t>27.13.1</t>
  </si>
  <si>
    <t>27.13.2</t>
  </si>
  <si>
    <t>27.13.3</t>
  </si>
  <si>
    <t>27.13.4</t>
  </si>
  <si>
    <t>27.13.5</t>
  </si>
  <si>
    <t>27.13.6</t>
  </si>
  <si>
    <t>27.13.7</t>
  </si>
  <si>
    <t>27.13.8</t>
  </si>
  <si>
    <t>27.13.9</t>
  </si>
  <si>
    <t>32..1</t>
  </si>
  <si>
    <t>32.2</t>
  </si>
  <si>
    <t>32.3</t>
  </si>
  <si>
    <t>32.4</t>
  </si>
  <si>
    <t>31.5</t>
  </si>
  <si>
    <t>32.5</t>
  </si>
  <si>
    <t>32.6</t>
  </si>
  <si>
    <t>44.</t>
  </si>
  <si>
    <t>45.</t>
  </si>
  <si>
    <t>46.</t>
  </si>
  <si>
    <t>47.</t>
  </si>
  <si>
    <t>48.</t>
  </si>
  <si>
    <t>49.</t>
  </si>
  <si>
    <t>на 1 жилое помещение</t>
  </si>
  <si>
    <t>Всего за период с 01.01.2020г. по 31.12.2020г.</t>
  </si>
  <si>
    <t>кол-во кв</t>
  </si>
  <si>
    <t>кол-во месяцев</t>
  </si>
  <si>
    <t>Отчет об исполнении управляющей организацией ООО "УК "Слобода"" договора управления за 2020 год по дому № 21а  ул. Зегеля в                                                                               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</si>
</sst>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sz val="10"/>
      <color theme="1" tint="0.04998999834060669"/>
      <name val="Arial Cyr"/>
      <family val="0"/>
    </font>
    <font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180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179" fontId="48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" fontId="49" fillId="0" borderId="13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7;&#1077;&#1075;&#1077;&#1083;&#1103;,%20&#1076;.%2021&#1040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5;&#1058;&#1054;\&#1058;&#1077;&#1082;&#1091;&#1097;&#1080;&#1081;%20&#1088;&#1077;&#1084;&#1086;&#1085;&#1090;\&#1055;&#1056;&#1054;&#1062;&#1045;&#1053;&#1058;&#1054;&#1042;&#1050;&#1048;\&#1043;&#1056;&#1045;&#1042;&#1062;&#1045;&#1042;&#1040;\&#1043;&#1088;&#1077;&#1074;&#1094;&#1077;&#1074;&#1072;%20&#1076;&#1077;&#1088;&#1077;&#1074;&#1100;&#1103;%20&#1096;&#1074;&#1099;%20%20&#1085;&#1072;&#1083;&#1077;&#1076;&#1100;%2020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75;&#1086;&#1074;&#1086;&#1088;&#1099;,%20&#1087;&#1088;&#1086;&#1090;&#1086;&#1082;&#1086;&#1083;&#1099;,%20&#1088;&#1077;&#1096;&#1077;&#1085;&#1080;&#1103;\&#1047;&#1077;&#1075;&#1077;&#1083;&#1103;,%2021&#1072;\&#1088;&#1072;&#1079;&#1085;&#1086;&#1077;\&#1044;&#1086;&#1084;%20&#1047;&#1077;&#1075;&#1077;&#1083;&#1103;,%2021&#1040;%20%202020\&#1044;&#1086;&#1084;%20&#1087;&#1077;&#1088;&#1077;&#1095;&#1077;&#1085;&#1100;%20&#1088;&#1072;&#1073;&#1086;&#1090;%20&#1080;%20&#1091;&#1089;&#1083;&#1091;&#1075;%20&#1080;%20&#1080;&#1093;%20&#1089;&#1090;&#1086;&#1080;&#1084;&#1086;&#1089;&#1090;&#11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8;&#1085;&#1092;&#1086;&#1088;&#1084;&#1072;&#1094;&#1080;&#1103;%20&#1087;&#1086;%20&#1076;&#1086;&#1084;&#1072;&#1084;\&#1047;&#1077;&#1075;&#1077;&#1083;&#1103;,%2021&#1072;\&#1090;&#1072;&#1088;&#1080;&#1092;%20&#1087;&#1086;%20&#1047;&#1077;&#1075;&#1077;&#1083;&#1103;%2021%20&#1072;\&#1055;&#1077;&#1088;&#1077;&#1095;&#1077;&#1085;&#1100;%20&#1088;&#1072;&#1073;&#1086;&#1090;%20&#1087;&#1086;%20&#1047;&#1077;&#1075;&#1077;&#1083;&#1103;%2021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1">
          <cell r="AD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8">
        <row r="6">
          <cell r="E6">
            <v>0.6524470400000001</v>
          </cell>
        </row>
        <row r="7">
          <cell r="E7">
            <v>0.067284</v>
          </cell>
        </row>
        <row r="8">
          <cell r="E8">
            <v>0.067284</v>
          </cell>
        </row>
        <row r="9">
          <cell r="E9">
            <v>0.186191</v>
          </cell>
        </row>
        <row r="10">
          <cell r="E10">
            <v>0.143598</v>
          </cell>
        </row>
        <row r="11">
          <cell r="E11">
            <v>0.349837</v>
          </cell>
        </row>
        <row r="12">
          <cell r="E12">
            <v>0.004448</v>
          </cell>
        </row>
        <row r="13">
          <cell r="E13">
            <v>0.016067</v>
          </cell>
        </row>
        <row r="14">
          <cell r="E14">
            <v>0.10797024000000001</v>
          </cell>
        </row>
        <row r="15">
          <cell r="E15">
            <v>0.19551504000000003</v>
          </cell>
        </row>
        <row r="17">
          <cell r="E17">
            <v>0.22494875</v>
          </cell>
        </row>
        <row r="18">
          <cell r="E18">
            <v>0.8243924000000001</v>
          </cell>
        </row>
        <row r="19">
          <cell r="E19">
            <v>0.7878327199999999</v>
          </cell>
        </row>
        <row r="24">
          <cell r="E24">
            <v>0.216</v>
          </cell>
        </row>
        <row r="25">
          <cell r="E25">
            <v>0.115</v>
          </cell>
        </row>
        <row r="26">
          <cell r="E26">
            <v>0.3015</v>
          </cell>
        </row>
        <row r="27">
          <cell r="E27">
            <v>0.08523200000000002</v>
          </cell>
        </row>
        <row r="30">
          <cell r="E30">
            <v>0.17808000000000002</v>
          </cell>
        </row>
        <row r="31">
          <cell r="E31">
            <v>0.33712000000000003</v>
          </cell>
        </row>
        <row r="32">
          <cell r="E32">
            <v>0.08624000000000001</v>
          </cell>
        </row>
        <row r="33">
          <cell r="E33">
            <v>0.17696</v>
          </cell>
        </row>
        <row r="34">
          <cell r="E34">
            <v>0.04592000000000001</v>
          </cell>
        </row>
        <row r="35">
          <cell r="E35">
            <v>0.24192000000000002</v>
          </cell>
        </row>
        <row r="36">
          <cell r="E36">
            <v>0.049280000000000004</v>
          </cell>
        </row>
        <row r="37">
          <cell r="E37">
            <v>0.03808000000000001</v>
          </cell>
        </row>
        <row r="39">
          <cell r="E39">
            <v>0.30016000000000004</v>
          </cell>
        </row>
        <row r="40">
          <cell r="E40">
            <v>0.7190400000000001</v>
          </cell>
        </row>
        <row r="41">
          <cell r="E41">
            <v>0.06384000000000001</v>
          </cell>
        </row>
        <row r="42">
          <cell r="E42">
            <v>0.026880000000000005</v>
          </cell>
        </row>
        <row r="43">
          <cell r="E43">
            <v>0.31808000000000003</v>
          </cell>
        </row>
        <row r="44">
          <cell r="E44">
            <v>0.013440000000000002</v>
          </cell>
        </row>
        <row r="48">
          <cell r="E48">
            <v>0.035</v>
          </cell>
        </row>
        <row r="51">
          <cell r="E51">
            <v>0.885</v>
          </cell>
        </row>
        <row r="56">
          <cell r="E56">
            <v>0.026880000000000005</v>
          </cell>
        </row>
        <row r="57">
          <cell r="E57">
            <v>0.04816</v>
          </cell>
        </row>
        <row r="58">
          <cell r="E58">
            <v>0.013440000000000002</v>
          </cell>
        </row>
        <row r="59">
          <cell r="E59">
            <v>0.0033600000000000006</v>
          </cell>
        </row>
        <row r="62">
          <cell r="E62">
            <v>0.899</v>
          </cell>
        </row>
        <row r="63">
          <cell r="E63">
            <v>0.7729</v>
          </cell>
        </row>
        <row r="64">
          <cell r="E64">
            <v>0.0407</v>
          </cell>
        </row>
        <row r="65">
          <cell r="E65">
            <v>0.0373</v>
          </cell>
        </row>
        <row r="67">
          <cell r="E67">
            <v>0.0077</v>
          </cell>
        </row>
        <row r="68">
          <cell r="E68">
            <v>0.0026</v>
          </cell>
        </row>
        <row r="69">
          <cell r="E69">
            <v>0.0002</v>
          </cell>
        </row>
        <row r="70">
          <cell r="E70">
            <v>0.0007</v>
          </cell>
        </row>
        <row r="72">
          <cell r="E72">
            <v>0.4887</v>
          </cell>
        </row>
        <row r="73">
          <cell r="E73">
            <v>0.0847</v>
          </cell>
        </row>
        <row r="76">
          <cell r="E76">
            <v>0.852956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8156.66</v>
          </cell>
        </row>
        <row r="24">
          <cell r="D24">
            <v>-1691147.4827940473</v>
          </cell>
        </row>
        <row r="25">
          <cell r="D25">
            <v>1005887.07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швы"/>
      <sheetName val="ГУК деревья"/>
      <sheetName val="ГУК наледь кровля"/>
      <sheetName val="УК швы"/>
      <sheetName val="УК деревья"/>
      <sheetName val="УК наледь кровля"/>
    </sheetNames>
    <sheetDataSet>
      <sheetData sheetId="5">
        <row r="50">
          <cell r="AB50">
            <v>3847.09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D7">
            <v>2.12</v>
          </cell>
        </row>
        <row r="54">
          <cell r="D54">
            <v>7.47</v>
          </cell>
        </row>
        <row r="92">
          <cell r="D92">
            <v>6.08</v>
          </cell>
        </row>
        <row r="120">
          <cell r="D120">
            <v>1.37</v>
          </cell>
        </row>
        <row r="121">
          <cell r="D121">
            <v>0.853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5">
          <cell r="E55">
            <v>0.06981072</v>
          </cell>
        </row>
        <row r="81">
          <cell r="E81">
            <v>1.372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0"/>
  <sheetViews>
    <sheetView tabSelected="1" view="pageBreakPreview" zoomScale="90" zoomScaleNormal="90" zoomScaleSheetLayoutView="90" zoomScalePageLayoutView="0" workbookViewId="0" topLeftCell="A1">
      <selection activeCell="O4" sqref="O4"/>
    </sheetView>
  </sheetViews>
  <sheetFormatPr defaultColWidth="9.140625" defaultRowHeight="15"/>
  <cols>
    <col min="1" max="1" width="9.140625" style="16" customWidth="1"/>
    <col min="2" max="2" width="62.421875" style="25" customWidth="1"/>
    <col min="3" max="3" width="24.28125" style="25" customWidth="1"/>
    <col min="4" max="4" width="62.7109375" style="25" customWidth="1"/>
    <col min="5" max="5" width="21.28125" style="7" hidden="1" customWidth="1"/>
    <col min="6" max="6" width="22.140625" style="25" hidden="1" customWidth="1"/>
    <col min="7" max="7" width="15.28125" style="25" hidden="1" customWidth="1"/>
    <col min="8" max="9" width="9.140625" style="25" hidden="1" customWidth="1"/>
    <col min="10" max="10" width="24.57421875" style="25" hidden="1" customWidth="1"/>
    <col min="11" max="12" width="9.140625" style="25" hidden="1" customWidth="1"/>
    <col min="13" max="22" width="9.140625" style="25" customWidth="1"/>
    <col min="23" max="16384" width="9.140625" style="2" customWidth="1"/>
  </cols>
  <sheetData>
    <row r="1" ht="15.75">
      <c r="E1" s="7" t="s">
        <v>203</v>
      </c>
    </row>
    <row r="2" spans="1:22" s="4" customFormat="1" ht="33.75" customHeight="1">
      <c r="A2" s="29" t="s">
        <v>469</v>
      </c>
      <c r="B2" s="29"/>
      <c r="C2" s="29"/>
      <c r="D2" s="29"/>
      <c r="E2" s="20">
        <v>17197.3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4" spans="1:6" ht="15.75">
      <c r="A4" s="5" t="s">
        <v>55</v>
      </c>
      <c r="B4" s="1" t="s">
        <v>56</v>
      </c>
      <c r="C4" s="1" t="s">
        <v>57</v>
      </c>
      <c r="D4" s="1" t="s">
        <v>58</v>
      </c>
      <c r="F4" s="7"/>
    </row>
    <row r="5" spans="1:6" ht="15.75">
      <c r="A5" s="5" t="s">
        <v>61</v>
      </c>
      <c r="B5" s="1" t="s">
        <v>59</v>
      </c>
      <c r="C5" s="1" t="s">
        <v>60</v>
      </c>
      <c r="D5" s="1" t="s">
        <v>252</v>
      </c>
      <c r="E5" s="7" t="s">
        <v>232</v>
      </c>
      <c r="F5" s="25">
        <v>10295.7</v>
      </c>
    </row>
    <row r="6" spans="1:8" ht="15.75">
      <c r="A6" s="5" t="s">
        <v>62</v>
      </c>
      <c r="B6" s="1" t="s">
        <v>63</v>
      </c>
      <c r="C6" s="1" t="s">
        <v>60</v>
      </c>
      <c r="D6" s="1" t="s">
        <v>253</v>
      </c>
      <c r="E6" s="7" t="s">
        <v>233</v>
      </c>
      <c r="F6" s="25">
        <v>797.3</v>
      </c>
      <c r="H6" s="25">
        <v>51</v>
      </c>
    </row>
    <row r="7" spans="1:6" ht="18.75" customHeight="1">
      <c r="A7" s="5" t="s">
        <v>49</v>
      </c>
      <c r="B7" s="1" t="s">
        <v>64</v>
      </c>
      <c r="C7" s="1" t="s">
        <v>60</v>
      </c>
      <c r="D7" s="1" t="s">
        <v>254</v>
      </c>
      <c r="E7" s="31" t="s">
        <v>234</v>
      </c>
      <c r="F7" s="32">
        <v>2204.2</v>
      </c>
    </row>
    <row r="8" spans="1:6" ht="31.5" customHeight="1">
      <c r="A8" s="28" t="s">
        <v>95</v>
      </c>
      <c r="B8" s="28"/>
      <c r="C8" s="28"/>
      <c r="D8" s="28"/>
      <c r="E8" s="31"/>
      <c r="F8" s="32"/>
    </row>
    <row r="9" spans="1:4" ht="15.75">
      <c r="A9" s="5" t="s">
        <v>50</v>
      </c>
      <c r="B9" s="1" t="s">
        <v>65</v>
      </c>
      <c r="C9" s="1" t="s">
        <v>66</v>
      </c>
      <c r="D9" s="13">
        <f>'[3]по форме'!$D$23</f>
        <v>8156.66</v>
      </c>
    </row>
    <row r="10" spans="1:5" ht="15.75">
      <c r="A10" s="5" t="s">
        <v>51</v>
      </c>
      <c r="B10" s="1" t="s">
        <v>67</v>
      </c>
      <c r="C10" s="1" t="s">
        <v>66</v>
      </c>
      <c r="D10" s="13">
        <f>'[3]по форме'!$D$24</f>
        <v>-1691147.4827940473</v>
      </c>
      <c r="E10" s="21">
        <v>86532.08</v>
      </c>
    </row>
    <row r="11" spans="1:4" ht="15.75">
      <c r="A11" s="5" t="s">
        <v>68</v>
      </c>
      <c r="B11" s="1" t="s">
        <v>69</v>
      </c>
      <c r="C11" s="1" t="s">
        <v>66</v>
      </c>
      <c r="D11" s="13">
        <f>'[3]по форме'!$D$25</f>
        <v>1005887.07</v>
      </c>
    </row>
    <row r="12" spans="1:5" ht="31.5">
      <c r="A12" s="5" t="s">
        <v>70</v>
      </c>
      <c r="B12" s="1" t="s">
        <v>71</v>
      </c>
      <c r="C12" s="1" t="s">
        <v>66</v>
      </c>
      <c r="D12" s="13">
        <f>D13+D14+D15+D16</f>
        <v>3691916.36</v>
      </c>
      <c r="E12" s="22"/>
    </row>
    <row r="13" spans="1:4" ht="15.75">
      <c r="A13" s="5" t="s">
        <v>87</v>
      </c>
      <c r="B13" s="17" t="s">
        <v>72</v>
      </c>
      <c r="C13" s="1" t="s">
        <v>66</v>
      </c>
      <c r="D13" s="13">
        <v>1708998.88</v>
      </c>
    </row>
    <row r="14" spans="1:4" ht="15.75">
      <c r="A14" s="5" t="s">
        <v>88</v>
      </c>
      <c r="B14" s="17" t="s">
        <v>73</v>
      </c>
      <c r="C14" s="1" t="s">
        <v>66</v>
      </c>
      <c r="D14" s="13">
        <v>1422470.71</v>
      </c>
    </row>
    <row r="15" spans="1:4" ht="15.75">
      <c r="A15" s="5" t="s">
        <v>89</v>
      </c>
      <c r="B15" s="17" t="s">
        <v>74</v>
      </c>
      <c r="C15" s="1" t="s">
        <v>66</v>
      </c>
      <c r="D15" s="13">
        <v>282998.77</v>
      </c>
    </row>
    <row r="16" spans="1:4" ht="15.75">
      <c r="A16" s="5" t="s">
        <v>75</v>
      </c>
      <c r="B16" s="17" t="s">
        <v>381</v>
      </c>
      <c r="C16" s="1"/>
      <c r="D16" s="18">
        <v>277448</v>
      </c>
    </row>
    <row r="17" spans="1:4" ht="15.75">
      <c r="A17" s="17" t="s">
        <v>52</v>
      </c>
      <c r="B17" s="17" t="s">
        <v>76</v>
      </c>
      <c r="C17" s="17" t="s">
        <v>66</v>
      </c>
      <c r="D17" s="18">
        <f>D18</f>
        <v>2819688.24</v>
      </c>
    </row>
    <row r="18" spans="1:4" ht="31.5">
      <c r="A18" s="17" t="s">
        <v>77</v>
      </c>
      <c r="B18" s="17" t="s">
        <v>90</v>
      </c>
      <c r="C18" s="17" t="s">
        <v>66</v>
      </c>
      <c r="D18" s="18">
        <v>2819688.24</v>
      </c>
    </row>
    <row r="19" spans="1:4" ht="31.5">
      <c r="A19" s="17" t="s">
        <v>53</v>
      </c>
      <c r="B19" s="17" t="s">
        <v>91</v>
      </c>
      <c r="C19" s="17" t="s">
        <v>66</v>
      </c>
      <c r="D19" s="18">
        <v>0</v>
      </c>
    </row>
    <row r="20" spans="1:4" ht="15.75">
      <c r="A20" s="17" t="s">
        <v>54</v>
      </c>
      <c r="B20" s="17" t="s">
        <v>78</v>
      </c>
      <c r="C20" s="17" t="s">
        <v>66</v>
      </c>
      <c r="D20" s="18">
        <v>0</v>
      </c>
    </row>
    <row r="21" spans="1:4" ht="15.75">
      <c r="A21" s="17" t="s">
        <v>80</v>
      </c>
      <c r="B21" s="17" t="s">
        <v>79</v>
      </c>
      <c r="C21" s="17" t="s">
        <v>66</v>
      </c>
      <c r="D21" s="18">
        <v>0</v>
      </c>
    </row>
    <row r="22" spans="1:4" ht="15.75">
      <c r="A22" s="17" t="s">
        <v>82</v>
      </c>
      <c r="B22" s="17" t="s">
        <v>81</v>
      </c>
      <c r="C22" s="17" t="s">
        <v>66</v>
      </c>
      <c r="D22" s="18">
        <v>0</v>
      </c>
    </row>
    <row r="23" spans="1:4" ht="15.75">
      <c r="A23" s="17" t="s">
        <v>84</v>
      </c>
      <c r="B23" s="17" t="s">
        <v>83</v>
      </c>
      <c r="C23" s="17" t="s">
        <v>66</v>
      </c>
      <c r="D23" s="18">
        <f>D17+D10+D9</f>
        <v>1136697.4172059528</v>
      </c>
    </row>
    <row r="24" spans="1:4" ht="15.75">
      <c r="A24" s="17" t="s">
        <v>85</v>
      </c>
      <c r="B24" s="17" t="s">
        <v>92</v>
      </c>
      <c r="C24" s="17" t="s">
        <v>66</v>
      </c>
      <c r="D24" s="18">
        <v>9479.97</v>
      </c>
    </row>
    <row r="25" spans="1:4" ht="15.75">
      <c r="A25" s="17" t="s">
        <v>86</v>
      </c>
      <c r="B25" s="17" t="s">
        <v>93</v>
      </c>
      <c r="C25" s="17" t="s">
        <v>66</v>
      </c>
      <c r="D25" s="18">
        <f>D23-D299</f>
        <v>-2594809.1217471426</v>
      </c>
    </row>
    <row r="26" spans="1:4" ht="15.75">
      <c r="A26" s="17" t="s">
        <v>400</v>
      </c>
      <c r="B26" s="17" t="s">
        <v>94</v>
      </c>
      <c r="C26" s="17" t="s">
        <v>66</v>
      </c>
      <c r="D26" s="18">
        <v>927028.12</v>
      </c>
    </row>
    <row r="27" spans="1:4" ht="35.25" customHeight="1">
      <c r="A27" s="28" t="s">
        <v>351</v>
      </c>
      <c r="B27" s="28"/>
      <c r="C27" s="28"/>
      <c r="D27" s="28"/>
    </row>
    <row r="28" spans="1:22" s="4" customFormat="1" ht="31.5">
      <c r="A28" s="23" t="s">
        <v>100</v>
      </c>
      <c r="B28" s="3" t="s">
        <v>96</v>
      </c>
      <c r="C28" s="3" t="s">
        <v>60</v>
      </c>
      <c r="D28" s="3" t="s">
        <v>8</v>
      </c>
      <c r="E28" s="20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5" ht="31.5">
      <c r="A29" s="5" t="s">
        <v>101</v>
      </c>
      <c r="B29" s="1" t="s">
        <v>399</v>
      </c>
      <c r="C29" s="1" t="s">
        <v>66</v>
      </c>
      <c r="D29" s="13">
        <f>E29</f>
        <v>121756.88399999999</v>
      </c>
      <c r="E29" s="20">
        <f>'[2]Зегеля 21а'!$E$51*8*E2</f>
        <v>121756.88399999999</v>
      </c>
    </row>
    <row r="30" spans="1:5" ht="31.5">
      <c r="A30" s="5" t="s">
        <v>102</v>
      </c>
      <c r="B30" s="1" t="s">
        <v>97</v>
      </c>
      <c r="C30" s="1" t="s">
        <v>60</v>
      </c>
      <c r="D30" s="1" t="s">
        <v>4</v>
      </c>
      <c r="E30" s="20"/>
    </row>
    <row r="31" spans="1:5" ht="15.75">
      <c r="A31" s="5" t="s">
        <v>103</v>
      </c>
      <c r="B31" s="1" t="s">
        <v>98</v>
      </c>
      <c r="C31" s="1" t="s">
        <v>60</v>
      </c>
      <c r="D31" s="1" t="s">
        <v>9</v>
      </c>
      <c r="E31" s="20"/>
    </row>
    <row r="32" spans="1:5" ht="15.75">
      <c r="A32" s="5" t="s">
        <v>104</v>
      </c>
      <c r="B32" s="1" t="s">
        <v>57</v>
      </c>
      <c r="C32" s="1" t="s">
        <v>60</v>
      </c>
      <c r="D32" s="1" t="s">
        <v>10</v>
      </c>
      <c r="E32" s="20"/>
    </row>
    <row r="33" spans="1:5" ht="15.75">
      <c r="A33" s="5" t="s">
        <v>355</v>
      </c>
      <c r="B33" s="1" t="s">
        <v>99</v>
      </c>
      <c r="C33" s="1" t="s">
        <v>66</v>
      </c>
      <c r="D33" s="6">
        <f>E29/E2</f>
        <v>7.08</v>
      </c>
      <c r="E33" s="20"/>
    </row>
    <row r="34" spans="1:22" s="4" customFormat="1" ht="31.5">
      <c r="A34" s="23" t="s">
        <v>401</v>
      </c>
      <c r="B34" s="3" t="s">
        <v>96</v>
      </c>
      <c r="C34" s="3" t="s">
        <v>60</v>
      </c>
      <c r="D34" s="3" t="s">
        <v>11</v>
      </c>
      <c r="E34" s="20" t="s">
        <v>205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4" ht="31.5">
      <c r="A35" s="5" t="s">
        <v>105</v>
      </c>
      <c r="B35" s="1" t="s">
        <v>399</v>
      </c>
      <c r="C35" s="1" t="s">
        <v>66</v>
      </c>
      <c r="D35" s="13">
        <f>E36+E40+E44+E48+E52+E56</f>
        <v>240941.05192</v>
      </c>
    </row>
    <row r="36" spans="1:5" ht="31.5">
      <c r="A36" s="5" t="s">
        <v>106</v>
      </c>
      <c r="B36" s="1" t="s">
        <v>97</v>
      </c>
      <c r="C36" s="1" t="s">
        <v>60</v>
      </c>
      <c r="D36" s="1" t="s">
        <v>12</v>
      </c>
      <c r="E36" s="7">
        <f>'[2]Зегеля 21а'!$E$64*8*E2</f>
        <v>5599.44088</v>
      </c>
    </row>
    <row r="37" spans="1:4" ht="15.75">
      <c r="A37" s="5" t="s">
        <v>107</v>
      </c>
      <c r="B37" s="1" t="s">
        <v>98</v>
      </c>
      <c r="C37" s="1" t="s">
        <v>60</v>
      </c>
      <c r="D37" s="1" t="s">
        <v>19</v>
      </c>
    </row>
    <row r="38" spans="1:4" ht="15.75">
      <c r="A38" s="5" t="s">
        <v>108</v>
      </c>
      <c r="B38" s="1" t="s">
        <v>57</v>
      </c>
      <c r="C38" s="1" t="s">
        <v>60</v>
      </c>
      <c r="D38" s="1" t="s">
        <v>10</v>
      </c>
    </row>
    <row r="39" spans="1:4" ht="15.75">
      <c r="A39" s="5" t="s">
        <v>106</v>
      </c>
      <c r="B39" s="1" t="s">
        <v>99</v>
      </c>
      <c r="C39" s="1" t="s">
        <v>66</v>
      </c>
      <c r="D39" s="14">
        <f>E36/E2</f>
        <v>0.3256</v>
      </c>
    </row>
    <row r="40" spans="1:5" ht="31.5">
      <c r="A40" s="5" t="s">
        <v>109</v>
      </c>
      <c r="B40" s="1" t="s">
        <v>97</v>
      </c>
      <c r="C40" s="1" t="s">
        <v>60</v>
      </c>
      <c r="D40" s="1" t="s">
        <v>204</v>
      </c>
      <c r="E40" s="7">
        <f>'[2]Зегеля 21а'!$E$65*8*E2</f>
        <v>5131.67432</v>
      </c>
    </row>
    <row r="41" spans="1:4" ht="15.75">
      <c r="A41" s="5" t="s">
        <v>110</v>
      </c>
      <c r="B41" s="1" t="s">
        <v>98</v>
      </c>
      <c r="C41" s="1" t="s">
        <v>60</v>
      </c>
      <c r="D41" s="1" t="s">
        <v>35</v>
      </c>
    </row>
    <row r="42" spans="1:4" ht="15.75">
      <c r="A42" s="5" t="s">
        <v>111</v>
      </c>
      <c r="B42" s="1" t="s">
        <v>57</v>
      </c>
      <c r="C42" s="1" t="s">
        <v>60</v>
      </c>
      <c r="D42" s="1" t="s">
        <v>10</v>
      </c>
    </row>
    <row r="43" spans="1:4" ht="15.75">
      <c r="A43" s="5" t="s">
        <v>402</v>
      </c>
      <c r="B43" s="1" t="s">
        <v>99</v>
      </c>
      <c r="C43" s="1" t="s">
        <v>66</v>
      </c>
      <c r="D43" s="14">
        <f>E40/E2</f>
        <v>0.2984</v>
      </c>
    </row>
    <row r="44" spans="1:5" ht="31.5">
      <c r="A44" s="5" t="s">
        <v>112</v>
      </c>
      <c r="B44" s="1" t="s">
        <v>97</v>
      </c>
      <c r="C44" s="1" t="s">
        <v>60</v>
      </c>
      <c r="D44" s="1" t="s">
        <v>13</v>
      </c>
      <c r="E44" s="7">
        <f>'[2]Зегеля 21а'!$E$63*8*E2</f>
        <v>106334.34536</v>
      </c>
    </row>
    <row r="45" spans="1:4" ht="15.75">
      <c r="A45" s="5" t="s">
        <v>113</v>
      </c>
      <c r="B45" s="1" t="s">
        <v>98</v>
      </c>
      <c r="C45" s="1" t="s">
        <v>60</v>
      </c>
      <c r="D45" s="1" t="s">
        <v>31</v>
      </c>
    </row>
    <row r="46" spans="1:4" ht="15.75">
      <c r="A46" s="5" t="s">
        <v>114</v>
      </c>
      <c r="B46" s="1" t="s">
        <v>57</v>
      </c>
      <c r="C46" s="1" t="s">
        <v>60</v>
      </c>
      <c r="D46" s="1" t="s">
        <v>10</v>
      </c>
    </row>
    <row r="47" spans="1:4" ht="15.75">
      <c r="A47" s="5" t="s">
        <v>403</v>
      </c>
      <c r="B47" s="1" t="s">
        <v>99</v>
      </c>
      <c r="C47" s="1" t="s">
        <v>66</v>
      </c>
      <c r="D47" s="13">
        <f>E44/E2</f>
        <v>6.1832</v>
      </c>
    </row>
    <row r="48" spans="1:5" ht="31.5">
      <c r="A48" s="5" t="s">
        <v>216</v>
      </c>
      <c r="B48" s="1" t="s">
        <v>97</v>
      </c>
      <c r="C48" s="1" t="s">
        <v>60</v>
      </c>
      <c r="D48" s="1" t="s">
        <v>14</v>
      </c>
      <c r="E48" s="7">
        <f>'[2]Зегеля 21а'!$E$62*8*E2</f>
        <v>123682.9816</v>
      </c>
    </row>
    <row r="49" spans="1:4" ht="15.75">
      <c r="A49" s="5" t="s">
        <v>217</v>
      </c>
      <c r="B49" s="1" t="s">
        <v>98</v>
      </c>
      <c r="C49" s="1" t="s">
        <v>60</v>
      </c>
      <c r="D49" s="1" t="s">
        <v>15</v>
      </c>
    </row>
    <row r="50" spans="1:4" ht="15.75">
      <c r="A50" s="5" t="s">
        <v>218</v>
      </c>
      <c r="B50" s="1" t="s">
        <v>57</v>
      </c>
      <c r="C50" s="1" t="s">
        <v>60</v>
      </c>
      <c r="D50" s="1" t="s">
        <v>10</v>
      </c>
    </row>
    <row r="51" spans="1:4" ht="15.75">
      <c r="A51" s="5" t="s">
        <v>404</v>
      </c>
      <c r="B51" s="1" t="s">
        <v>99</v>
      </c>
      <c r="C51" s="1" t="s">
        <v>66</v>
      </c>
      <c r="D51" s="14">
        <f>E48/E2</f>
        <v>7.192</v>
      </c>
    </row>
    <row r="52" spans="1:5" ht="47.25">
      <c r="A52" s="5" t="s">
        <v>219</v>
      </c>
      <c r="B52" s="1" t="s">
        <v>97</v>
      </c>
      <c r="C52" s="1" t="s">
        <v>60</v>
      </c>
      <c r="D52" s="14" t="s">
        <v>207</v>
      </c>
      <c r="E52" s="7">
        <f>('[2]Зегеля 21а'!$E$67+'[2]Зегеля 21а'!$E$68+'[2]Зегеля 21а'!$E$69+'[2]Зегеля 21а'!$E$70)*1*E2</f>
        <v>192.60976</v>
      </c>
    </row>
    <row r="53" spans="1:4" ht="15.75">
      <c r="A53" s="5" t="s">
        <v>220</v>
      </c>
      <c r="B53" s="1" t="s">
        <v>98</v>
      </c>
      <c r="C53" s="1" t="s">
        <v>60</v>
      </c>
      <c r="D53" s="14" t="s">
        <v>126</v>
      </c>
    </row>
    <row r="54" spans="1:4" ht="15.75">
      <c r="A54" s="5" t="s">
        <v>221</v>
      </c>
      <c r="B54" s="1" t="s">
        <v>57</v>
      </c>
      <c r="C54" s="1" t="s">
        <v>60</v>
      </c>
      <c r="D54" s="14" t="s">
        <v>10</v>
      </c>
    </row>
    <row r="55" spans="1:4" ht="15.75">
      <c r="A55" s="5" t="s">
        <v>405</v>
      </c>
      <c r="B55" s="1" t="s">
        <v>99</v>
      </c>
      <c r="C55" s="1" t="s">
        <v>66</v>
      </c>
      <c r="D55" s="14">
        <f>E52/E2</f>
        <v>0.0112</v>
      </c>
    </row>
    <row r="56" spans="1:5" ht="31.5">
      <c r="A56" s="5" t="s">
        <v>222</v>
      </c>
      <c r="B56" s="1" t="s">
        <v>97</v>
      </c>
      <c r="C56" s="1" t="s">
        <v>60</v>
      </c>
      <c r="D56" s="14" t="s">
        <v>206</v>
      </c>
      <c r="E56" s="7">
        <f>0</f>
        <v>0</v>
      </c>
    </row>
    <row r="57" spans="1:4" ht="15.75">
      <c r="A57" s="5" t="s">
        <v>223</v>
      </c>
      <c r="B57" s="1" t="s">
        <v>98</v>
      </c>
      <c r="C57" s="1" t="s">
        <v>60</v>
      </c>
      <c r="D57" s="14" t="s">
        <v>126</v>
      </c>
    </row>
    <row r="58" spans="1:4" ht="15.75">
      <c r="A58" s="5" t="s">
        <v>224</v>
      </c>
      <c r="B58" s="1" t="s">
        <v>57</v>
      </c>
      <c r="C58" s="1" t="s">
        <v>60</v>
      </c>
      <c r="D58" s="14" t="s">
        <v>10</v>
      </c>
    </row>
    <row r="59" spans="1:4" ht="15.75">
      <c r="A59" s="5" t="s">
        <v>406</v>
      </c>
      <c r="B59" s="1" t="s">
        <v>99</v>
      </c>
      <c r="C59" s="1" t="s">
        <v>66</v>
      </c>
      <c r="D59" s="14">
        <f>E56/E2</f>
        <v>0</v>
      </c>
    </row>
    <row r="60" spans="1:22" s="4" customFormat="1" ht="31.5" customHeight="1">
      <c r="A60" s="23" t="s">
        <v>115</v>
      </c>
      <c r="B60" s="3" t="s">
        <v>96</v>
      </c>
      <c r="C60" s="3" t="s">
        <v>60</v>
      </c>
      <c r="D60" s="3" t="s">
        <v>16</v>
      </c>
      <c r="E60" s="2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5" ht="31.5">
      <c r="A61" s="5" t="s">
        <v>116</v>
      </c>
      <c r="B61" s="1" t="s">
        <v>399</v>
      </c>
      <c r="C61" s="1" t="s">
        <v>66</v>
      </c>
      <c r="D61" s="13">
        <f>E61</f>
        <v>117348.3217504</v>
      </c>
      <c r="E61" s="7">
        <f>'[2]Зегеля 21а'!$E$76*8*E2</f>
        <v>117348.3217504</v>
      </c>
    </row>
    <row r="62" spans="1:5" ht="31.5">
      <c r="A62" s="5" t="s">
        <v>117</v>
      </c>
      <c r="B62" s="1" t="s">
        <v>97</v>
      </c>
      <c r="C62" s="1" t="s">
        <v>60</v>
      </c>
      <c r="D62" s="1" t="s">
        <v>17</v>
      </c>
      <c r="E62" s="20"/>
    </row>
    <row r="63" spans="1:5" ht="15.75">
      <c r="A63" s="5" t="s">
        <v>118</v>
      </c>
      <c r="B63" s="1" t="s">
        <v>98</v>
      </c>
      <c r="C63" s="1" t="s">
        <v>60</v>
      </c>
      <c r="D63" s="1" t="s">
        <v>18</v>
      </c>
      <c r="E63" s="20"/>
    </row>
    <row r="64" spans="1:5" ht="15.75">
      <c r="A64" s="5" t="s">
        <v>119</v>
      </c>
      <c r="B64" s="1" t="s">
        <v>57</v>
      </c>
      <c r="C64" s="1" t="s">
        <v>60</v>
      </c>
      <c r="D64" s="1" t="s">
        <v>10</v>
      </c>
      <c r="E64" s="20"/>
    </row>
    <row r="65" spans="1:5" ht="15.75">
      <c r="A65" s="5" t="s">
        <v>356</v>
      </c>
      <c r="B65" s="1" t="s">
        <v>99</v>
      </c>
      <c r="C65" s="1" t="s">
        <v>66</v>
      </c>
      <c r="D65" s="6">
        <f>E61/E2</f>
        <v>6.823648</v>
      </c>
      <c r="E65" s="20"/>
    </row>
    <row r="66" spans="1:5" ht="31.5" customHeight="1">
      <c r="A66" s="23" t="s">
        <v>270</v>
      </c>
      <c r="B66" s="3" t="s">
        <v>96</v>
      </c>
      <c r="C66" s="3" t="s">
        <v>60</v>
      </c>
      <c r="D66" s="3" t="s">
        <v>16</v>
      </c>
      <c r="E66" s="20"/>
    </row>
    <row r="67" spans="1:5" ht="31.5">
      <c r="A67" s="5" t="s">
        <v>271</v>
      </c>
      <c r="B67" s="1" t="s">
        <v>399</v>
      </c>
      <c r="C67" s="1" t="s">
        <v>66</v>
      </c>
      <c r="D67" s="13">
        <f>E68</f>
        <v>67234.56408</v>
      </c>
      <c r="E67" s="20" t="s">
        <v>249</v>
      </c>
    </row>
    <row r="68" spans="1:5" ht="31.5">
      <c r="A68" s="5" t="s">
        <v>272</v>
      </c>
      <c r="B68" s="1" t="s">
        <v>97</v>
      </c>
      <c r="C68" s="1" t="s">
        <v>60</v>
      </c>
      <c r="D68" s="1" t="s">
        <v>248</v>
      </c>
      <c r="E68" s="20">
        <f>'[2]Зегеля 21а'!$E$72*8*E2</f>
        <v>67234.56408</v>
      </c>
    </row>
    <row r="69" spans="1:5" ht="15.75">
      <c r="A69" s="5" t="s">
        <v>273</v>
      </c>
      <c r="B69" s="1" t="s">
        <v>98</v>
      </c>
      <c r="C69" s="1" t="s">
        <v>60</v>
      </c>
      <c r="D69" s="1" t="s">
        <v>9</v>
      </c>
      <c r="E69" s="20"/>
    </row>
    <row r="70" spans="1:5" ht="15.75">
      <c r="A70" s="5" t="s">
        <v>274</v>
      </c>
      <c r="B70" s="1" t="s">
        <v>57</v>
      </c>
      <c r="C70" s="1" t="s">
        <v>60</v>
      </c>
      <c r="D70" s="1" t="s">
        <v>10</v>
      </c>
      <c r="E70" s="20"/>
    </row>
    <row r="71" spans="1:5" ht="15.75">
      <c r="A71" s="5" t="s">
        <v>357</v>
      </c>
      <c r="B71" s="1" t="s">
        <v>99</v>
      </c>
      <c r="C71" s="1" t="s">
        <v>66</v>
      </c>
      <c r="D71" s="6">
        <f>E68/E2</f>
        <v>3.9095999999999997</v>
      </c>
      <c r="E71" s="20"/>
    </row>
    <row r="72" spans="1:5" ht="28.5" customHeight="1">
      <c r="A72" s="23" t="s">
        <v>256</v>
      </c>
      <c r="B72" s="3" t="s">
        <v>96</v>
      </c>
      <c r="C72" s="3" t="s">
        <v>60</v>
      </c>
      <c r="D72" s="3" t="s">
        <v>16</v>
      </c>
      <c r="E72" s="20"/>
    </row>
    <row r="73" spans="1:5" ht="31.5">
      <c r="A73" s="5" t="s">
        <v>275</v>
      </c>
      <c r="B73" s="1" t="s">
        <v>399</v>
      </c>
      <c r="C73" s="1" t="s">
        <v>66</v>
      </c>
      <c r="D73" s="13">
        <f>E73</f>
        <v>11652.89048</v>
      </c>
      <c r="E73" s="20">
        <f>'[2]Зегеля 21а'!$E$73*8*E2</f>
        <v>11652.89048</v>
      </c>
    </row>
    <row r="74" spans="1:5" ht="31.5">
      <c r="A74" s="5" t="s">
        <v>276</v>
      </c>
      <c r="B74" s="1" t="s">
        <v>97</v>
      </c>
      <c r="C74" s="1" t="s">
        <v>60</v>
      </c>
      <c r="D74" s="1" t="s">
        <v>239</v>
      </c>
      <c r="E74" s="20"/>
    </row>
    <row r="75" spans="1:5" ht="15.75">
      <c r="A75" s="5" t="s">
        <v>277</v>
      </c>
      <c r="B75" s="1" t="s">
        <v>98</v>
      </c>
      <c r="C75" s="1" t="s">
        <v>60</v>
      </c>
      <c r="D75" s="1" t="s">
        <v>9</v>
      </c>
      <c r="E75" s="20"/>
    </row>
    <row r="76" spans="1:5" ht="15.75">
      <c r="A76" s="5" t="s">
        <v>278</v>
      </c>
      <c r="B76" s="1" t="s">
        <v>57</v>
      </c>
      <c r="C76" s="1" t="s">
        <v>60</v>
      </c>
      <c r="D76" s="1" t="s">
        <v>10</v>
      </c>
      <c r="E76" s="20"/>
    </row>
    <row r="77" spans="1:5" ht="15.75">
      <c r="A77" s="5" t="s">
        <v>383</v>
      </c>
      <c r="B77" s="1" t="s">
        <v>99</v>
      </c>
      <c r="C77" s="1" t="s">
        <v>66</v>
      </c>
      <c r="D77" s="6">
        <f>E73/E2</f>
        <v>0.6776</v>
      </c>
      <c r="E77" s="20"/>
    </row>
    <row r="78" spans="1:5" ht="31.5">
      <c r="A78" s="23" t="s">
        <v>120</v>
      </c>
      <c r="B78" s="3" t="s">
        <v>96</v>
      </c>
      <c r="C78" s="3" t="s">
        <v>60</v>
      </c>
      <c r="D78" s="3" t="s">
        <v>227</v>
      </c>
      <c r="E78" s="20"/>
    </row>
    <row r="79" spans="1:7" ht="31.5">
      <c r="A79" s="5" t="s">
        <v>407</v>
      </c>
      <c r="B79" s="1" t="s">
        <v>399</v>
      </c>
      <c r="C79" s="1" t="s">
        <v>66</v>
      </c>
      <c r="D79" s="13">
        <f>E80+E84+E88+E92+E96+E100</f>
        <v>477375.03545599995</v>
      </c>
      <c r="E79" s="20" t="s">
        <v>378</v>
      </c>
      <c r="F79" s="25" t="s">
        <v>379</v>
      </c>
      <c r="G79" s="25" t="s">
        <v>380</v>
      </c>
    </row>
    <row r="80" spans="1:7" ht="31.5">
      <c r="A80" s="5" t="s">
        <v>279</v>
      </c>
      <c r="B80" s="1" t="s">
        <v>97</v>
      </c>
      <c r="C80" s="1" t="s">
        <v>60</v>
      </c>
      <c r="D80" s="1" t="s">
        <v>228</v>
      </c>
      <c r="E80" s="7">
        <f>1.356*8*E2</f>
        <v>186556.31040000002</v>
      </c>
      <c r="F80" s="7">
        <v>4</v>
      </c>
      <c r="G80" s="25">
        <v>249958.56000000003</v>
      </c>
    </row>
    <row r="81" spans="1:4" ht="15.75">
      <c r="A81" s="5" t="s">
        <v>280</v>
      </c>
      <c r="B81" s="1" t="s">
        <v>98</v>
      </c>
      <c r="C81" s="1" t="s">
        <v>60</v>
      </c>
      <c r="D81" s="1" t="s">
        <v>9</v>
      </c>
    </row>
    <row r="82" spans="1:5" ht="15.75">
      <c r="A82" s="5" t="s">
        <v>281</v>
      </c>
      <c r="B82" s="1" t="s">
        <v>57</v>
      </c>
      <c r="C82" s="1" t="s">
        <v>60</v>
      </c>
      <c r="D82" s="1" t="s">
        <v>20</v>
      </c>
      <c r="E82" s="20"/>
    </row>
    <row r="83" spans="1:7" ht="15.75">
      <c r="A83" s="5" t="s">
        <v>408</v>
      </c>
      <c r="B83" s="1" t="s">
        <v>99</v>
      </c>
      <c r="C83" s="1" t="s">
        <v>66</v>
      </c>
      <c r="D83" s="6">
        <f>E80/F80</f>
        <v>46639.077600000004</v>
      </c>
      <c r="E83" s="20" t="s">
        <v>378</v>
      </c>
      <c r="F83" s="25" t="s">
        <v>379</v>
      </c>
      <c r="G83" s="25" t="s">
        <v>380</v>
      </c>
    </row>
    <row r="84" spans="1:7" ht="31.5">
      <c r="A84" s="5" t="s">
        <v>282</v>
      </c>
      <c r="B84" s="1" t="s">
        <v>97</v>
      </c>
      <c r="C84" s="1" t="s">
        <v>60</v>
      </c>
      <c r="D84" s="6" t="s">
        <v>377</v>
      </c>
      <c r="E84" s="20">
        <f>2.022*8*E2</f>
        <v>278183.52479999996</v>
      </c>
      <c r="F84" s="25">
        <v>4</v>
      </c>
      <c r="G84" s="25">
        <v>13244</v>
      </c>
    </row>
    <row r="85" spans="1:5" ht="15.75">
      <c r="A85" s="5" t="s">
        <v>283</v>
      </c>
      <c r="B85" s="1" t="s">
        <v>98</v>
      </c>
      <c r="C85" s="1" t="s">
        <v>60</v>
      </c>
      <c r="D85" s="6" t="s">
        <v>126</v>
      </c>
      <c r="E85" s="26"/>
    </row>
    <row r="86" spans="1:5" ht="15.75">
      <c r="A86" s="5" t="s">
        <v>284</v>
      </c>
      <c r="B86" s="1" t="s">
        <v>57</v>
      </c>
      <c r="C86" s="1" t="s">
        <v>60</v>
      </c>
      <c r="D86" s="1" t="s">
        <v>20</v>
      </c>
      <c r="E86" s="20"/>
    </row>
    <row r="87" spans="1:5" ht="15.75">
      <c r="A87" s="5" t="s">
        <v>409</v>
      </c>
      <c r="B87" s="1" t="s">
        <v>99</v>
      </c>
      <c r="C87" s="1" t="s">
        <v>66</v>
      </c>
      <c r="D87" s="6">
        <f>E84/F84</f>
        <v>69545.88119999999</v>
      </c>
      <c r="E87" s="20"/>
    </row>
    <row r="88" spans="1:5" ht="31.5">
      <c r="A88" s="5" t="s">
        <v>285</v>
      </c>
      <c r="B88" s="1" t="s">
        <v>97</v>
      </c>
      <c r="C88" s="1" t="s">
        <v>60</v>
      </c>
      <c r="D88" s="1" t="s">
        <v>229</v>
      </c>
      <c r="E88" s="7">
        <f>'[2]Зегеля 21а'!$E$58*8*E2</f>
        <v>1849.0536960000002</v>
      </c>
    </row>
    <row r="89" spans="1:4" ht="15.75">
      <c r="A89" s="5" t="s">
        <v>286</v>
      </c>
      <c r="B89" s="1" t="s">
        <v>98</v>
      </c>
      <c r="C89" s="1" t="s">
        <v>60</v>
      </c>
      <c r="D89" s="1" t="s">
        <v>19</v>
      </c>
    </row>
    <row r="90" spans="1:4" ht="15.75">
      <c r="A90" s="5" t="s">
        <v>287</v>
      </c>
      <c r="B90" s="1" t="s">
        <v>57</v>
      </c>
      <c r="C90" s="1" t="s">
        <v>60</v>
      </c>
      <c r="D90" s="1" t="s">
        <v>10</v>
      </c>
    </row>
    <row r="91" spans="1:4" ht="15.75">
      <c r="A91" s="5" t="s">
        <v>410</v>
      </c>
      <c r="B91" s="1" t="s">
        <v>99</v>
      </c>
      <c r="C91" s="1" t="s">
        <v>66</v>
      </c>
      <c r="D91" s="6">
        <f>E88/E2</f>
        <v>0.10752000000000002</v>
      </c>
    </row>
    <row r="92" spans="1:5" ht="31.5">
      <c r="A92" s="5" t="s">
        <v>288</v>
      </c>
      <c r="B92" s="1" t="s">
        <v>97</v>
      </c>
      <c r="C92" s="1" t="s">
        <v>60</v>
      </c>
      <c r="D92" s="1" t="s">
        <v>235</v>
      </c>
      <c r="E92" s="7">
        <f>'[2]Зегеля 21а'!$E$59*8*E2</f>
        <v>462.26342400000004</v>
      </c>
    </row>
    <row r="93" spans="1:4" ht="15.75">
      <c r="A93" s="5" t="s">
        <v>289</v>
      </c>
      <c r="B93" s="1" t="s">
        <v>98</v>
      </c>
      <c r="C93" s="1" t="s">
        <v>60</v>
      </c>
      <c r="D93" s="1" t="s">
        <v>19</v>
      </c>
    </row>
    <row r="94" spans="1:4" ht="15.75">
      <c r="A94" s="5" t="s">
        <v>290</v>
      </c>
      <c r="B94" s="1" t="s">
        <v>57</v>
      </c>
      <c r="C94" s="1" t="s">
        <v>60</v>
      </c>
      <c r="D94" s="1" t="s">
        <v>10</v>
      </c>
    </row>
    <row r="95" spans="1:4" ht="15.75">
      <c r="A95" s="5" t="s">
        <v>411</v>
      </c>
      <c r="B95" s="1" t="s">
        <v>99</v>
      </c>
      <c r="C95" s="1" t="s">
        <v>66</v>
      </c>
      <c r="D95" s="6">
        <f>E92/E2</f>
        <v>0.026880000000000005</v>
      </c>
    </row>
    <row r="96" spans="1:5" ht="31.5">
      <c r="A96" s="5" t="s">
        <v>291</v>
      </c>
      <c r="B96" s="1" t="s">
        <v>97</v>
      </c>
      <c r="C96" s="1" t="s">
        <v>60</v>
      </c>
      <c r="D96" s="1" t="s">
        <v>230</v>
      </c>
      <c r="E96" s="7">
        <f>'[2]Зегеля 21а'!$E$57*8*E2</f>
        <v>6625.775744</v>
      </c>
    </row>
    <row r="97" spans="1:4" ht="15.75">
      <c r="A97" s="5" t="s">
        <v>292</v>
      </c>
      <c r="B97" s="1" t="s">
        <v>98</v>
      </c>
      <c r="C97" s="1" t="s">
        <v>60</v>
      </c>
      <c r="D97" s="1" t="s">
        <v>15</v>
      </c>
    </row>
    <row r="98" spans="1:4" ht="15.75">
      <c r="A98" s="5" t="s">
        <v>293</v>
      </c>
      <c r="B98" s="1" t="s">
        <v>57</v>
      </c>
      <c r="C98" s="1" t="s">
        <v>60</v>
      </c>
      <c r="D98" s="1" t="s">
        <v>10</v>
      </c>
    </row>
    <row r="99" spans="1:4" ht="15.75">
      <c r="A99" s="5" t="s">
        <v>412</v>
      </c>
      <c r="B99" s="1" t="s">
        <v>99</v>
      </c>
      <c r="C99" s="1" t="s">
        <v>66</v>
      </c>
      <c r="D99" s="6">
        <f>E96/E2</f>
        <v>0.38528</v>
      </c>
    </row>
    <row r="100" spans="1:5" ht="31.5">
      <c r="A100" s="5" t="s">
        <v>374</v>
      </c>
      <c r="B100" s="1" t="s">
        <v>97</v>
      </c>
      <c r="C100" s="1" t="s">
        <v>60</v>
      </c>
      <c r="D100" s="1" t="s">
        <v>231</v>
      </c>
      <c r="E100" s="7">
        <f>'[2]Зегеля 21а'!$E$56*8*E2</f>
        <v>3698.1073920000003</v>
      </c>
    </row>
    <row r="101" spans="1:4" ht="15.75">
      <c r="A101" s="5" t="s">
        <v>375</v>
      </c>
      <c r="B101" s="1" t="s">
        <v>98</v>
      </c>
      <c r="C101" s="1" t="s">
        <v>60</v>
      </c>
      <c r="D101" s="1" t="s">
        <v>15</v>
      </c>
    </row>
    <row r="102" spans="1:4" ht="15.75">
      <c r="A102" s="5" t="s">
        <v>376</v>
      </c>
      <c r="B102" s="1" t="s">
        <v>57</v>
      </c>
      <c r="C102" s="1" t="s">
        <v>60</v>
      </c>
      <c r="D102" s="1" t="s">
        <v>10</v>
      </c>
    </row>
    <row r="103" spans="1:4" ht="15.75">
      <c r="A103" s="5" t="s">
        <v>413</v>
      </c>
      <c r="B103" s="1" t="s">
        <v>99</v>
      </c>
      <c r="C103" s="1" t="s">
        <v>66</v>
      </c>
      <c r="D103" s="6">
        <f>E100/E2</f>
        <v>0.21504000000000004</v>
      </c>
    </row>
    <row r="104" spans="1:22" s="4" customFormat="1" ht="30" customHeight="1">
      <c r="A104" s="23" t="s">
        <v>121</v>
      </c>
      <c r="B104" s="3" t="s">
        <v>96</v>
      </c>
      <c r="C104" s="3" t="s">
        <v>60</v>
      </c>
      <c r="D104" s="3" t="s">
        <v>237</v>
      </c>
      <c r="E104" s="7"/>
      <c r="F104" s="30"/>
      <c r="G104" s="30"/>
      <c r="H104" s="30"/>
      <c r="I104" s="30"/>
      <c r="J104" s="30"/>
      <c r="K104" s="30"/>
      <c r="L104" s="30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:4" ht="31.5">
      <c r="A105" s="5" t="s">
        <v>122</v>
      </c>
      <c r="B105" s="1" t="s">
        <v>399</v>
      </c>
      <c r="C105" s="1" t="s">
        <v>66</v>
      </c>
      <c r="D105" s="1">
        <f>E104</f>
        <v>0</v>
      </c>
    </row>
    <row r="106" spans="1:5" ht="31.5">
      <c r="A106" s="5" t="s">
        <v>123</v>
      </c>
      <c r="B106" s="1" t="s">
        <v>97</v>
      </c>
      <c r="C106" s="1" t="s">
        <v>60</v>
      </c>
      <c r="D106" s="1" t="s">
        <v>237</v>
      </c>
      <c r="E106" s="20"/>
    </row>
    <row r="107" spans="1:5" ht="15.75">
      <c r="A107" s="5" t="s">
        <v>124</v>
      </c>
      <c r="B107" s="1" t="s">
        <v>98</v>
      </c>
      <c r="C107" s="1" t="s">
        <v>60</v>
      </c>
      <c r="D107" s="1" t="s">
        <v>24</v>
      </c>
      <c r="E107" s="20"/>
    </row>
    <row r="108" spans="1:5" ht="15.75">
      <c r="A108" s="5" t="s">
        <v>125</v>
      </c>
      <c r="B108" s="1" t="s">
        <v>57</v>
      </c>
      <c r="C108" s="1" t="s">
        <v>60</v>
      </c>
      <c r="D108" s="1" t="s">
        <v>10</v>
      </c>
      <c r="E108" s="20"/>
    </row>
    <row r="109" spans="1:5" ht="15.75">
      <c r="A109" s="5" t="s">
        <v>414</v>
      </c>
      <c r="B109" s="1" t="s">
        <v>99</v>
      </c>
      <c r="C109" s="1" t="s">
        <v>66</v>
      </c>
      <c r="D109" s="6">
        <f>E104/E2</f>
        <v>0</v>
      </c>
      <c r="E109" s="20"/>
    </row>
    <row r="110" spans="1:22" s="4" customFormat="1" ht="27.75" customHeight="1">
      <c r="A110" s="23" t="s">
        <v>257</v>
      </c>
      <c r="B110" s="3" t="s">
        <v>96</v>
      </c>
      <c r="C110" s="3" t="s">
        <v>60</v>
      </c>
      <c r="D110" s="3" t="s">
        <v>21</v>
      </c>
      <c r="E110" s="20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5" ht="31.5">
      <c r="A111" s="5" t="s">
        <v>258</v>
      </c>
      <c r="B111" s="1" t="s">
        <v>399</v>
      </c>
      <c r="C111" s="1" t="s">
        <v>66</v>
      </c>
      <c r="D111" s="13">
        <f>E111</f>
        <v>188757.5648</v>
      </c>
      <c r="E111" s="7">
        <f>'[6]Лист1'!$E$81*8*E2</f>
        <v>188757.5648</v>
      </c>
    </row>
    <row r="112" spans="1:4" ht="31.5">
      <c r="A112" s="5" t="s">
        <v>259</v>
      </c>
      <c r="B112" s="1" t="s">
        <v>97</v>
      </c>
      <c r="C112" s="1" t="s">
        <v>60</v>
      </c>
      <c r="D112" s="1" t="s">
        <v>5</v>
      </c>
    </row>
    <row r="113" spans="1:4" ht="15.75">
      <c r="A113" s="5" t="s">
        <v>260</v>
      </c>
      <c r="B113" s="1" t="s">
        <v>98</v>
      </c>
      <c r="C113" s="1" t="s">
        <v>60</v>
      </c>
      <c r="D113" s="1" t="s">
        <v>18</v>
      </c>
    </row>
    <row r="114" spans="1:4" ht="15.75">
      <c r="A114" s="5" t="s">
        <v>261</v>
      </c>
      <c r="B114" s="1" t="s">
        <v>57</v>
      </c>
      <c r="C114" s="1" t="s">
        <v>60</v>
      </c>
      <c r="D114" s="1" t="s">
        <v>10</v>
      </c>
    </row>
    <row r="115" spans="1:4" ht="15.75">
      <c r="A115" s="5" t="s">
        <v>415</v>
      </c>
      <c r="B115" s="1" t="s">
        <v>99</v>
      </c>
      <c r="C115" s="1" t="s">
        <v>66</v>
      </c>
      <c r="D115" s="6">
        <f>E111/E2</f>
        <v>10.976</v>
      </c>
    </row>
    <row r="116" spans="1:4" ht="31.5">
      <c r="A116" s="23" t="s">
        <v>262</v>
      </c>
      <c r="B116" s="3" t="s">
        <v>96</v>
      </c>
      <c r="C116" s="3" t="s">
        <v>60</v>
      </c>
      <c r="D116" s="3" t="s">
        <v>241</v>
      </c>
    </row>
    <row r="117" spans="1:4" ht="31.5">
      <c r="A117" s="5" t="s">
        <v>294</v>
      </c>
      <c r="B117" s="1" t="s">
        <v>399</v>
      </c>
      <c r="C117" s="1" t="s">
        <v>66</v>
      </c>
      <c r="D117" s="14">
        <f>E118+E122</f>
        <v>14419.691160448001</v>
      </c>
    </row>
    <row r="118" spans="1:6" ht="31.5">
      <c r="A118" s="5" t="s">
        <v>295</v>
      </c>
      <c r="B118" s="1" t="s">
        <v>97</v>
      </c>
      <c r="C118" s="1" t="s">
        <v>60</v>
      </c>
      <c r="D118" s="1" t="s">
        <v>242</v>
      </c>
      <c r="E118" s="7">
        <f>'[6]Лист1'!$E$55*8*E2</f>
        <v>9604.447160448</v>
      </c>
      <c r="F118" s="25" t="s">
        <v>246</v>
      </c>
    </row>
    <row r="119" spans="1:4" ht="15.75">
      <c r="A119" s="5" t="s">
        <v>296</v>
      </c>
      <c r="B119" s="1" t="s">
        <v>98</v>
      </c>
      <c r="C119" s="1" t="s">
        <v>60</v>
      </c>
      <c r="D119" s="1" t="s">
        <v>243</v>
      </c>
    </row>
    <row r="120" spans="1:4" ht="15.75">
      <c r="A120" s="5" t="s">
        <v>297</v>
      </c>
      <c r="B120" s="1" t="s">
        <v>57</v>
      </c>
      <c r="C120" s="1" t="s">
        <v>60</v>
      </c>
      <c r="D120" s="1" t="s">
        <v>10</v>
      </c>
    </row>
    <row r="121" spans="1:4" ht="15.75">
      <c r="A121" s="5" t="s">
        <v>416</v>
      </c>
      <c r="B121" s="1" t="s">
        <v>99</v>
      </c>
      <c r="C121" s="1" t="s">
        <v>66</v>
      </c>
      <c r="D121" s="6">
        <f>E118/E2</f>
        <v>0.55848576</v>
      </c>
    </row>
    <row r="122" spans="1:6" ht="31.5">
      <c r="A122" s="5" t="s">
        <v>298</v>
      </c>
      <c r="B122" s="1" t="s">
        <v>97</v>
      </c>
      <c r="C122" s="1" t="s">
        <v>60</v>
      </c>
      <c r="D122" s="6" t="s">
        <v>244</v>
      </c>
      <c r="E122" s="7">
        <f>'[2]Зегеля 21а'!$E$48*8*E2</f>
        <v>4815.244000000001</v>
      </c>
      <c r="F122" s="25" t="s">
        <v>247</v>
      </c>
    </row>
    <row r="123" spans="1:4" ht="15.75">
      <c r="A123" s="5" t="s">
        <v>299</v>
      </c>
      <c r="B123" s="1" t="s">
        <v>98</v>
      </c>
      <c r="C123" s="1" t="s">
        <v>60</v>
      </c>
      <c r="D123" s="1" t="s">
        <v>245</v>
      </c>
    </row>
    <row r="124" spans="1:4" ht="15.75">
      <c r="A124" s="5" t="s">
        <v>300</v>
      </c>
      <c r="B124" s="1" t="s">
        <v>57</v>
      </c>
      <c r="C124" s="1" t="s">
        <v>60</v>
      </c>
      <c r="D124" s="1" t="s">
        <v>10</v>
      </c>
    </row>
    <row r="125" spans="1:4" ht="15.75">
      <c r="A125" s="5" t="s">
        <v>417</v>
      </c>
      <c r="B125" s="1" t="s">
        <v>99</v>
      </c>
      <c r="C125" s="1" t="s">
        <v>66</v>
      </c>
      <c r="D125" s="6">
        <f>E122/E2</f>
        <v>0.28</v>
      </c>
    </row>
    <row r="126" spans="1:22" s="4" customFormat="1" ht="47.25">
      <c r="A126" s="23" t="s">
        <v>418</v>
      </c>
      <c r="B126" s="3" t="s">
        <v>96</v>
      </c>
      <c r="C126" s="3" t="s">
        <v>60</v>
      </c>
      <c r="D126" s="3" t="s">
        <v>23</v>
      </c>
      <c r="E126" s="20"/>
      <c r="F126" s="1" t="s">
        <v>215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6" ht="31.5">
      <c r="A127" s="5" t="s">
        <v>263</v>
      </c>
      <c r="B127" s="1" t="s">
        <v>399</v>
      </c>
      <c r="C127" s="1" t="s">
        <v>66</v>
      </c>
      <c r="D127" s="1">
        <f>E128+E132</f>
        <v>0</v>
      </c>
      <c r="F127" s="1">
        <v>1061.8</v>
      </c>
    </row>
    <row r="128" spans="1:6" ht="31.5">
      <c r="A128" s="5" t="s">
        <v>264</v>
      </c>
      <c r="B128" s="1" t="s">
        <v>97</v>
      </c>
      <c r="C128" s="1" t="s">
        <v>60</v>
      </c>
      <c r="D128" s="1" t="s">
        <v>7</v>
      </c>
      <c r="E128" s="7">
        <v>0</v>
      </c>
      <c r="F128" s="32"/>
    </row>
    <row r="129" spans="1:6" ht="15.75">
      <c r="A129" s="5" t="s">
        <v>265</v>
      </c>
      <c r="B129" s="1" t="s">
        <v>98</v>
      </c>
      <c r="C129" s="1" t="s">
        <v>60</v>
      </c>
      <c r="D129" s="1" t="s">
        <v>24</v>
      </c>
      <c r="F129" s="32"/>
    </row>
    <row r="130" spans="1:4" ht="15.75">
      <c r="A130" s="5" t="s">
        <v>266</v>
      </c>
      <c r="B130" s="1" t="s">
        <v>57</v>
      </c>
      <c r="C130" s="1" t="s">
        <v>60</v>
      </c>
      <c r="D130" s="1" t="s">
        <v>127</v>
      </c>
    </row>
    <row r="131" spans="1:6" ht="15.75">
      <c r="A131" s="5" t="s">
        <v>419</v>
      </c>
      <c r="B131" s="1" t="s">
        <v>99</v>
      </c>
      <c r="C131" s="1" t="s">
        <v>66</v>
      </c>
      <c r="D131" s="6">
        <f>E128/F127</f>
        <v>0</v>
      </c>
      <c r="F131" s="1" t="s">
        <v>215</v>
      </c>
    </row>
    <row r="132" spans="1:6" ht="31.5">
      <c r="A132" s="5" t="s">
        <v>267</v>
      </c>
      <c r="B132" s="1" t="s">
        <v>97</v>
      </c>
      <c r="C132" s="1" t="s">
        <v>60</v>
      </c>
      <c r="D132" s="1" t="s">
        <v>6</v>
      </c>
      <c r="E132" s="7">
        <v>0</v>
      </c>
      <c r="F132" s="1">
        <f>F127</f>
        <v>1061.8</v>
      </c>
    </row>
    <row r="133" spans="1:4" ht="15.75">
      <c r="A133" s="5" t="s">
        <v>268</v>
      </c>
      <c r="B133" s="1" t="s">
        <v>98</v>
      </c>
      <c r="C133" s="1" t="s">
        <v>60</v>
      </c>
      <c r="D133" s="1" t="s">
        <v>25</v>
      </c>
    </row>
    <row r="134" spans="1:4" ht="15.75">
      <c r="A134" s="5" t="s">
        <v>269</v>
      </c>
      <c r="B134" s="1" t="s">
        <v>57</v>
      </c>
      <c r="C134" s="1" t="s">
        <v>60</v>
      </c>
      <c r="D134" s="1" t="s">
        <v>127</v>
      </c>
    </row>
    <row r="135" spans="1:4" ht="15.75">
      <c r="A135" s="5" t="s">
        <v>420</v>
      </c>
      <c r="B135" s="1" t="s">
        <v>99</v>
      </c>
      <c r="C135" s="1" t="s">
        <v>66</v>
      </c>
      <c r="D135" s="6">
        <f>E132/F132</f>
        <v>0</v>
      </c>
    </row>
    <row r="136" spans="1:22" s="4" customFormat="1" ht="63">
      <c r="A136" s="23" t="s">
        <v>301</v>
      </c>
      <c r="B136" s="3" t="s">
        <v>96</v>
      </c>
      <c r="C136" s="3" t="s">
        <v>60</v>
      </c>
      <c r="D136" s="3" t="s">
        <v>26</v>
      </c>
      <c r="E136" s="20"/>
      <c r="F136" s="25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4" ht="31.5">
      <c r="A137" s="5" t="s">
        <v>128</v>
      </c>
      <c r="B137" s="1" t="s">
        <v>399</v>
      </c>
      <c r="C137" s="1" t="s">
        <v>66</v>
      </c>
      <c r="D137" s="13">
        <f>E138+E142+E150+E154+E158+E162+E166+E170+E174+E178+E182+E186+E190+E146</f>
        <v>230515.360768</v>
      </c>
    </row>
    <row r="138" spans="1:5" ht="31.5">
      <c r="A138" s="5" t="s">
        <v>129</v>
      </c>
      <c r="B138" s="1" t="s">
        <v>97</v>
      </c>
      <c r="C138" s="1" t="s">
        <v>60</v>
      </c>
      <c r="D138" s="1" t="s">
        <v>27</v>
      </c>
      <c r="E138" s="7">
        <f>('[2]Зегеля 21а'!$E$37*5*E2)+('[2]Зегеля 21а'!$E$44*8*E2)</f>
        <v>5123.419616000001</v>
      </c>
    </row>
    <row r="139" spans="1:4" ht="15.75">
      <c r="A139" s="5" t="s">
        <v>130</v>
      </c>
      <c r="B139" s="1" t="s">
        <v>98</v>
      </c>
      <c r="C139" s="1" t="s">
        <v>60</v>
      </c>
      <c r="D139" s="1" t="s">
        <v>22</v>
      </c>
    </row>
    <row r="140" spans="1:4" ht="15.75">
      <c r="A140" s="5" t="s">
        <v>131</v>
      </c>
      <c r="B140" s="1" t="s">
        <v>57</v>
      </c>
      <c r="C140" s="1" t="s">
        <v>60</v>
      </c>
      <c r="D140" s="1" t="s">
        <v>10</v>
      </c>
    </row>
    <row r="141" spans="1:4" ht="15.75">
      <c r="A141" s="5" t="s">
        <v>421</v>
      </c>
      <c r="B141" s="1" t="s">
        <v>99</v>
      </c>
      <c r="C141" s="1" t="s">
        <v>66</v>
      </c>
      <c r="D141" s="6">
        <f>E138/E2</f>
        <v>0.2979200000000001</v>
      </c>
    </row>
    <row r="142" spans="1:5" ht="31.5">
      <c r="A142" s="5" t="s">
        <v>132</v>
      </c>
      <c r="B142" s="1" t="s">
        <v>97</v>
      </c>
      <c r="C142" s="1" t="s">
        <v>60</v>
      </c>
      <c r="D142" s="1" t="s">
        <v>28</v>
      </c>
      <c r="E142" s="7">
        <f>'[2]Зегеля 21а'!$E$30*3*E2</f>
        <v>9187.485552</v>
      </c>
    </row>
    <row r="143" spans="1:4" ht="15.75">
      <c r="A143" s="5" t="s">
        <v>133</v>
      </c>
      <c r="B143" s="1" t="s">
        <v>98</v>
      </c>
      <c r="C143" s="1" t="s">
        <v>60</v>
      </c>
      <c r="D143" s="1" t="s">
        <v>29</v>
      </c>
    </row>
    <row r="144" spans="1:4" ht="15.75">
      <c r="A144" s="5" t="s">
        <v>134</v>
      </c>
      <c r="B144" s="1" t="s">
        <v>57</v>
      </c>
      <c r="C144" s="1" t="s">
        <v>60</v>
      </c>
      <c r="D144" s="1" t="s">
        <v>10</v>
      </c>
    </row>
    <row r="145" spans="1:4" ht="15.75">
      <c r="A145" s="5" t="s">
        <v>422</v>
      </c>
      <c r="B145" s="1" t="s">
        <v>99</v>
      </c>
      <c r="C145" s="1" t="s">
        <v>66</v>
      </c>
      <c r="D145" s="6">
        <f>E142/E2</f>
        <v>0.53424</v>
      </c>
    </row>
    <row r="146" spans="1:5" ht="31.5">
      <c r="A146" s="5" t="s">
        <v>302</v>
      </c>
      <c r="B146" s="1" t="s">
        <v>97</v>
      </c>
      <c r="C146" s="1" t="s">
        <v>60</v>
      </c>
      <c r="D146" s="6" t="s">
        <v>240</v>
      </c>
      <c r="E146" s="7">
        <f>'[2]Зегеля 21а'!$E$34*3*E2</f>
        <v>2369.1000480000002</v>
      </c>
    </row>
    <row r="147" spans="1:4" ht="15.75">
      <c r="A147" s="5" t="s">
        <v>303</v>
      </c>
      <c r="B147" s="1" t="s">
        <v>98</v>
      </c>
      <c r="C147" s="1" t="s">
        <v>60</v>
      </c>
      <c r="D147" s="6" t="s">
        <v>24</v>
      </c>
    </row>
    <row r="148" spans="1:4" ht="15.75">
      <c r="A148" s="5" t="s">
        <v>304</v>
      </c>
      <c r="B148" s="1" t="s">
        <v>57</v>
      </c>
      <c r="C148" s="1" t="s">
        <v>60</v>
      </c>
      <c r="D148" s="6" t="s">
        <v>10</v>
      </c>
    </row>
    <row r="149" spans="1:4" ht="15.75">
      <c r="A149" s="5" t="s">
        <v>423</v>
      </c>
      <c r="B149" s="1" t="s">
        <v>99</v>
      </c>
      <c r="C149" s="1" t="s">
        <v>66</v>
      </c>
      <c r="D149" s="6">
        <f>E146/E2</f>
        <v>0.13776000000000002</v>
      </c>
    </row>
    <row r="150" spans="1:5" ht="31.5">
      <c r="A150" s="5" t="s">
        <v>305</v>
      </c>
      <c r="B150" s="1" t="s">
        <v>97</v>
      </c>
      <c r="C150" s="1" t="s">
        <v>60</v>
      </c>
      <c r="D150" s="1" t="s">
        <v>3</v>
      </c>
      <c r="E150" s="7">
        <f>'[2]Зегеля 21а'!$E$36*5*E2+'[2]Зегеля 21а'!$E$42*8*E2</f>
        <v>7935.522112000001</v>
      </c>
    </row>
    <row r="151" spans="1:4" ht="15.75">
      <c r="A151" s="5" t="s">
        <v>306</v>
      </c>
      <c r="B151" s="1" t="s">
        <v>98</v>
      </c>
      <c r="C151" s="1" t="s">
        <v>60</v>
      </c>
      <c r="D151" s="1" t="s">
        <v>30</v>
      </c>
    </row>
    <row r="152" spans="1:4" ht="15.75">
      <c r="A152" s="5" t="s">
        <v>307</v>
      </c>
      <c r="B152" s="1" t="s">
        <v>57</v>
      </c>
      <c r="C152" s="1" t="s">
        <v>60</v>
      </c>
      <c r="D152" s="1" t="s">
        <v>10</v>
      </c>
    </row>
    <row r="153" spans="1:4" ht="15.75">
      <c r="A153" s="5" t="s">
        <v>424</v>
      </c>
      <c r="B153" s="1" t="s">
        <v>99</v>
      </c>
      <c r="C153" s="1" t="s">
        <v>66</v>
      </c>
      <c r="D153" s="6">
        <f>E150/E2</f>
        <v>0.4614400000000001</v>
      </c>
    </row>
    <row r="154" spans="1:5" ht="31.5">
      <c r="A154" s="5" t="s">
        <v>308</v>
      </c>
      <c r="B154" s="1" t="s">
        <v>97</v>
      </c>
      <c r="C154" s="1" t="s">
        <v>60</v>
      </c>
      <c r="D154" s="1" t="s">
        <v>2</v>
      </c>
      <c r="E154" s="7">
        <f>'[2]Зегеля 21а'!$E$32*5*E2+'[2]Зегеля 21а'!$E$40*8*E2</f>
        <v>106339.84849600002</v>
      </c>
    </row>
    <row r="155" spans="1:4" ht="15.75">
      <c r="A155" s="5" t="s">
        <v>309</v>
      </c>
      <c r="B155" s="1" t="s">
        <v>98</v>
      </c>
      <c r="C155" s="1" t="s">
        <v>60</v>
      </c>
      <c r="D155" s="1" t="s">
        <v>31</v>
      </c>
    </row>
    <row r="156" spans="1:4" ht="15.75">
      <c r="A156" s="5" t="s">
        <v>310</v>
      </c>
      <c r="B156" s="1" t="s">
        <v>57</v>
      </c>
      <c r="C156" s="1" t="s">
        <v>60</v>
      </c>
      <c r="D156" s="1" t="s">
        <v>10</v>
      </c>
    </row>
    <row r="157" spans="1:4" ht="15.75">
      <c r="A157" s="5" t="s">
        <v>425</v>
      </c>
      <c r="B157" s="1" t="s">
        <v>99</v>
      </c>
      <c r="C157" s="1" t="s">
        <v>66</v>
      </c>
      <c r="D157" s="6">
        <f>E154/E2</f>
        <v>6.1835200000000015</v>
      </c>
    </row>
    <row r="158" spans="1:5" ht="47.25">
      <c r="A158" s="5" t="s">
        <v>311</v>
      </c>
      <c r="B158" s="1" t="s">
        <v>97</v>
      </c>
      <c r="C158" s="1" t="s">
        <v>60</v>
      </c>
      <c r="D158" s="1" t="s">
        <v>32</v>
      </c>
      <c r="E158" s="7">
        <f>'[2]Зегеля 21а'!$E$31*5*E2+'[2]Зегеля 21а'!$E$39*8*E2</f>
        <v>70283.301424</v>
      </c>
    </row>
    <row r="159" spans="1:4" ht="15.75">
      <c r="A159" s="5" t="s">
        <v>312</v>
      </c>
      <c r="B159" s="1" t="s">
        <v>98</v>
      </c>
      <c r="C159" s="1" t="s">
        <v>60</v>
      </c>
      <c r="D159" s="1" t="s">
        <v>33</v>
      </c>
    </row>
    <row r="160" spans="1:4" ht="15.75">
      <c r="A160" s="5" t="s">
        <v>313</v>
      </c>
      <c r="B160" s="1" t="s">
        <v>57</v>
      </c>
      <c r="C160" s="1" t="s">
        <v>60</v>
      </c>
      <c r="D160" s="1" t="s">
        <v>10</v>
      </c>
    </row>
    <row r="161" spans="1:4" ht="15.75">
      <c r="A161" s="5" t="s">
        <v>426</v>
      </c>
      <c r="B161" s="1" t="s">
        <v>99</v>
      </c>
      <c r="C161" s="1" t="s">
        <v>66</v>
      </c>
      <c r="D161" s="6">
        <f>E158/E2</f>
        <v>4.086880000000001</v>
      </c>
    </row>
    <row r="162" spans="1:5" ht="31.5">
      <c r="A162" s="5" t="s">
        <v>314</v>
      </c>
      <c r="B162" s="1" t="s">
        <v>97</v>
      </c>
      <c r="C162" s="1" t="s">
        <v>60</v>
      </c>
      <c r="D162" s="1" t="s">
        <v>34</v>
      </c>
      <c r="E162" s="7">
        <f>'[2]Зегеля 21а'!$E$43*1*E2</f>
        <v>5470.117184000001</v>
      </c>
    </row>
    <row r="163" spans="1:4" ht="15.75">
      <c r="A163" s="5" t="s">
        <v>315</v>
      </c>
      <c r="B163" s="1" t="s">
        <v>98</v>
      </c>
      <c r="C163" s="1" t="s">
        <v>60</v>
      </c>
      <c r="D163" s="1" t="s">
        <v>35</v>
      </c>
    </row>
    <row r="164" spans="1:4" ht="15.75">
      <c r="A164" s="5" t="s">
        <v>316</v>
      </c>
      <c r="B164" s="1" t="s">
        <v>57</v>
      </c>
      <c r="C164" s="1" t="s">
        <v>60</v>
      </c>
      <c r="D164" s="1" t="s">
        <v>10</v>
      </c>
    </row>
    <row r="165" spans="1:4" ht="15.75">
      <c r="A165" s="5" t="s">
        <v>427</v>
      </c>
      <c r="B165" s="1" t="s">
        <v>99</v>
      </c>
      <c r="C165" s="1" t="s">
        <v>66</v>
      </c>
      <c r="D165" s="6">
        <f>E162/E2</f>
        <v>0.31808000000000003</v>
      </c>
    </row>
    <row r="166" spans="1:5" ht="31.5">
      <c r="A166" s="5" t="s">
        <v>317</v>
      </c>
      <c r="B166" s="1" t="s">
        <v>97</v>
      </c>
      <c r="C166" s="1" t="s">
        <v>60</v>
      </c>
      <c r="D166" s="1" t="s">
        <v>36</v>
      </c>
      <c r="E166" s="7">
        <f>'[2]Зегеля 21а'!$E$35*3*E2</f>
        <v>12481.112448</v>
      </c>
    </row>
    <row r="167" spans="1:4" ht="15.75">
      <c r="A167" s="5" t="s">
        <v>318</v>
      </c>
      <c r="B167" s="1" t="s">
        <v>98</v>
      </c>
      <c r="C167" s="1" t="s">
        <v>60</v>
      </c>
      <c r="D167" s="1" t="s">
        <v>24</v>
      </c>
    </row>
    <row r="168" spans="1:4" ht="15.75">
      <c r="A168" s="5" t="s">
        <v>319</v>
      </c>
      <c r="B168" s="1" t="s">
        <v>57</v>
      </c>
      <c r="C168" s="1" t="s">
        <v>60</v>
      </c>
      <c r="D168" s="1" t="s">
        <v>10</v>
      </c>
    </row>
    <row r="169" spans="1:4" ht="15.75">
      <c r="A169" s="5" t="s">
        <v>428</v>
      </c>
      <c r="B169" s="1" t="s">
        <v>99</v>
      </c>
      <c r="C169" s="1" t="s">
        <v>66</v>
      </c>
      <c r="D169" s="6">
        <f>E166/E2</f>
        <v>0.7257600000000001</v>
      </c>
    </row>
    <row r="170" spans="1:5" ht="31.5">
      <c r="A170" s="5" t="s">
        <v>320</v>
      </c>
      <c r="B170" s="1" t="s">
        <v>97</v>
      </c>
      <c r="C170" s="1" t="s">
        <v>60</v>
      </c>
      <c r="D170" s="1" t="s">
        <v>37</v>
      </c>
      <c r="E170" s="7">
        <f>'[2]Зегеля 21а'!$E$33*3*E2</f>
        <v>9129.702624</v>
      </c>
    </row>
    <row r="171" spans="1:4" ht="15.75">
      <c r="A171" s="5" t="s">
        <v>321</v>
      </c>
      <c r="B171" s="1" t="s">
        <v>98</v>
      </c>
      <c r="C171" s="1" t="s">
        <v>60</v>
      </c>
      <c r="D171" s="1" t="s">
        <v>31</v>
      </c>
    </row>
    <row r="172" spans="1:4" ht="15.75">
      <c r="A172" s="5" t="s">
        <v>322</v>
      </c>
      <c r="B172" s="1" t="s">
        <v>57</v>
      </c>
      <c r="C172" s="1" t="s">
        <v>60</v>
      </c>
      <c r="D172" s="1" t="s">
        <v>10</v>
      </c>
    </row>
    <row r="173" spans="1:4" ht="15.75">
      <c r="A173" s="5" t="s">
        <v>429</v>
      </c>
      <c r="B173" s="1" t="s">
        <v>99</v>
      </c>
      <c r="C173" s="1" t="s">
        <v>66</v>
      </c>
      <c r="D173" s="6">
        <f>E170/E2</f>
        <v>0.53088</v>
      </c>
    </row>
    <row r="174" spans="1:5" ht="31.5">
      <c r="A174" s="5" t="s">
        <v>323</v>
      </c>
      <c r="B174" s="1" t="s">
        <v>97</v>
      </c>
      <c r="C174" s="1" t="s">
        <v>60</v>
      </c>
      <c r="D174" s="1" t="s">
        <v>212</v>
      </c>
      <c r="E174" s="7">
        <f>'[2]Зегеля 21а'!$E$41*2*E2</f>
        <v>2195.751264</v>
      </c>
    </row>
    <row r="175" spans="1:4" ht="15.75">
      <c r="A175" s="5" t="s">
        <v>324</v>
      </c>
      <c r="B175" s="1" t="s">
        <v>98</v>
      </c>
      <c r="C175" s="1" t="s">
        <v>60</v>
      </c>
      <c r="D175" s="1" t="s">
        <v>35</v>
      </c>
    </row>
    <row r="176" spans="1:4" ht="15.75">
      <c r="A176" s="5" t="s">
        <v>325</v>
      </c>
      <c r="B176" s="1" t="s">
        <v>57</v>
      </c>
      <c r="C176" s="1" t="s">
        <v>60</v>
      </c>
      <c r="D176" s="1" t="s">
        <v>10</v>
      </c>
    </row>
    <row r="177" spans="1:4" ht="15.75">
      <c r="A177" s="5" t="s">
        <v>430</v>
      </c>
      <c r="B177" s="1" t="s">
        <v>99</v>
      </c>
      <c r="C177" s="1" t="s">
        <v>66</v>
      </c>
      <c r="D177" s="6">
        <f>E174/E2</f>
        <v>0.12768000000000002</v>
      </c>
    </row>
    <row r="178" spans="1:5" ht="31.5">
      <c r="A178" s="5" t="s">
        <v>326</v>
      </c>
      <c r="B178" s="1" t="s">
        <v>97</v>
      </c>
      <c r="C178" s="1" t="s">
        <v>60</v>
      </c>
      <c r="D178" s="6" t="s">
        <v>211</v>
      </c>
      <c r="E178" s="7">
        <v>0</v>
      </c>
    </row>
    <row r="179" spans="1:4" ht="15.75">
      <c r="A179" s="5" t="s">
        <v>327</v>
      </c>
      <c r="B179" s="1" t="s">
        <v>98</v>
      </c>
      <c r="C179" s="1" t="s">
        <v>60</v>
      </c>
      <c r="D179" s="6" t="s">
        <v>31</v>
      </c>
    </row>
    <row r="180" spans="1:4" ht="15.75">
      <c r="A180" s="5" t="s">
        <v>328</v>
      </c>
      <c r="B180" s="1" t="s">
        <v>57</v>
      </c>
      <c r="C180" s="1" t="s">
        <v>60</v>
      </c>
      <c r="D180" s="6" t="s">
        <v>10</v>
      </c>
    </row>
    <row r="181" spans="1:4" ht="15.75">
      <c r="A181" s="5" t="s">
        <v>431</v>
      </c>
      <c r="B181" s="1" t="s">
        <v>99</v>
      </c>
      <c r="C181" s="1" t="s">
        <v>66</v>
      </c>
      <c r="D181" s="6">
        <f>E178/E2</f>
        <v>0</v>
      </c>
    </row>
    <row r="182" spans="1:5" ht="31.5">
      <c r="A182" s="5" t="s">
        <v>329</v>
      </c>
      <c r="B182" s="1" t="s">
        <v>97</v>
      </c>
      <c r="C182" s="1" t="s">
        <v>60</v>
      </c>
      <c r="D182" s="6" t="s">
        <v>213</v>
      </c>
      <c r="E182" s="7">
        <v>0</v>
      </c>
    </row>
    <row r="183" spans="1:4" ht="15.75">
      <c r="A183" s="5" t="s">
        <v>330</v>
      </c>
      <c r="B183" s="1" t="s">
        <v>98</v>
      </c>
      <c r="C183" s="1" t="s">
        <v>60</v>
      </c>
      <c r="D183" s="6" t="s">
        <v>24</v>
      </c>
    </row>
    <row r="184" spans="1:4" ht="15.75">
      <c r="A184" s="5" t="s">
        <v>331</v>
      </c>
      <c r="B184" s="1" t="s">
        <v>57</v>
      </c>
      <c r="C184" s="1" t="s">
        <v>60</v>
      </c>
      <c r="D184" s="6" t="s">
        <v>10</v>
      </c>
    </row>
    <row r="185" spans="1:4" ht="15.75">
      <c r="A185" s="5" t="s">
        <v>432</v>
      </c>
      <c r="B185" s="1" t="s">
        <v>99</v>
      </c>
      <c r="C185" s="1" t="s">
        <v>66</v>
      </c>
      <c r="D185" s="6">
        <f>E182/E2</f>
        <v>0</v>
      </c>
    </row>
    <row r="186" spans="1:5" ht="31.5">
      <c r="A186" s="5" t="s">
        <v>332</v>
      </c>
      <c r="B186" s="1" t="s">
        <v>97</v>
      </c>
      <c r="C186" s="1" t="s">
        <v>60</v>
      </c>
      <c r="D186" s="6" t="s">
        <v>210</v>
      </c>
      <c r="E186" s="7">
        <v>0</v>
      </c>
    </row>
    <row r="187" spans="1:4" ht="15.75">
      <c r="A187" s="5" t="s">
        <v>333</v>
      </c>
      <c r="B187" s="1" t="s">
        <v>98</v>
      </c>
      <c r="C187" s="1" t="s">
        <v>60</v>
      </c>
      <c r="D187" s="6" t="s">
        <v>24</v>
      </c>
    </row>
    <row r="188" spans="1:4" ht="15.75">
      <c r="A188" s="5" t="s">
        <v>334</v>
      </c>
      <c r="B188" s="1" t="s">
        <v>57</v>
      </c>
      <c r="C188" s="1" t="s">
        <v>60</v>
      </c>
      <c r="D188" s="6" t="s">
        <v>10</v>
      </c>
    </row>
    <row r="189" spans="1:4" ht="15.75">
      <c r="A189" s="5" t="s">
        <v>433</v>
      </c>
      <c r="B189" s="1" t="s">
        <v>99</v>
      </c>
      <c r="C189" s="1" t="s">
        <v>66</v>
      </c>
      <c r="D189" s="6">
        <f>E186/E2</f>
        <v>0</v>
      </c>
    </row>
    <row r="190" spans="1:7" ht="31.5">
      <c r="A190" s="5" t="s">
        <v>335</v>
      </c>
      <c r="B190" s="1" t="s">
        <v>97</v>
      </c>
      <c r="C190" s="1" t="s">
        <v>60</v>
      </c>
      <c r="D190" s="1" t="s">
        <v>208</v>
      </c>
      <c r="E190" s="7">
        <v>0</v>
      </c>
      <c r="F190" s="8"/>
      <c r="G190" s="9"/>
    </row>
    <row r="191" spans="1:6" ht="15.75">
      <c r="A191" s="5" t="s">
        <v>336</v>
      </c>
      <c r="B191" s="1" t="s">
        <v>98</v>
      </c>
      <c r="C191" s="1" t="s">
        <v>60</v>
      </c>
      <c r="D191" s="1" t="s">
        <v>24</v>
      </c>
      <c r="F191" s="10"/>
    </row>
    <row r="192" spans="1:5" ht="15.75">
      <c r="A192" s="5" t="s">
        <v>337</v>
      </c>
      <c r="B192" s="1" t="s">
        <v>57</v>
      </c>
      <c r="C192" s="1" t="s">
        <v>60</v>
      </c>
      <c r="D192" s="1" t="s">
        <v>10</v>
      </c>
      <c r="E192" s="7">
        <v>0</v>
      </c>
    </row>
    <row r="193" spans="1:4" ht="15.75">
      <c r="A193" s="5" t="s">
        <v>434</v>
      </c>
      <c r="B193" s="1" t="s">
        <v>99</v>
      </c>
      <c r="C193" s="1" t="s">
        <v>66</v>
      </c>
      <c r="D193" s="6">
        <f>E192/E2</f>
        <v>0</v>
      </c>
    </row>
    <row r="194" spans="1:5" ht="47.25">
      <c r="A194" s="23" t="s">
        <v>338</v>
      </c>
      <c r="B194" s="3" t="s">
        <v>96</v>
      </c>
      <c r="C194" s="3" t="s">
        <v>60</v>
      </c>
      <c r="D194" s="3" t="s">
        <v>38</v>
      </c>
      <c r="E194" s="20"/>
    </row>
    <row r="195" spans="1:5" ht="31.5">
      <c r="A195" s="5" t="s">
        <v>135</v>
      </c>
      <c r="B195" s="1" t="s">
        <v>399</v>
      </c>
      <c r="C195" s="1" t="s">
        <v>66</v>
      </c>
      <c r="D195" s="13">
        <f>E196+E200+E204+E208+E212+E216+E220+E224</f>
        <v>563219.129429944</v>
      </c>
      <c r="E195" s="20"/>
    </row>
    <row r="196" spans="1:6" ht="31.5">
      <c r="A196" s="5" t="s">
        <v>136</v>
      </c>
      <c r="B196" s="1" t="s">
        <v>97</v>
      </c>
      <c r="C196" s="1" t="s">
        <v>60</v>
      </c>
      <c r="D196" s="1" t="s">
        <v>39</v>
      </c>
      <c r="E196" s="20">
        <f>('[2]Зегеля 21а'!$E$25+'[2]Зегеля 21а'!$E$27)*8*E2</f>
        <v>27547.598188800002</v>
      </c>
      <c r="F196" s="24">
        <v>1</v>
      </c>
    </row>
    <row r="197" spans="1:5" ht="15.75">
      <c r="A197" s="5" t="s">
        <v>137</v>
      </c>
      <c r="B197" s="1" t="s">
        <v>98</v>
      </c>
      <c r="C197" s="1" t="s">
        <v>60</v>
      </c>
      <c r="D197" s="1" t="s">
        <v>40</v>
      </c>
      <c r="E197" s="20"/>
    </row>
    <row r="198" spans="1:4" ht="15.75">
      <c r="A198" s="5" t="s">
        <v>138</v>
      </c>
      <c r="B198" s="1" t="s">
        <v>57</v>
      </c>
      <c r="C198" s="1" t="s">
        <v>60</v>
      </c>
      <c r="D198" s="1" t="s">
        <v>20</v>
      </c>
    </row>
    <row r="199" spans="1:5" ht="15.75">
      <c r="A199" s="5" t="s">
        <v>435</v>
      </c>
      <c r="B199" s="1" t="s">
        <v>99</v>
      </c>
      <c r="C199" s="1" t="s">
        <v>66</v>
      </c>
      <c r="D199" s="6">
        <f>E196/F196</f>
        <v>27547.598188800002</v>
      </c>
      <c r="E199" s="20"/>
    </row>
    <row r="200" spans="1:6" ht="31.5">
      <c r="A200" s="5" t="s">
        <v>139</v>
      </c>
      <c r="B200" s="1" t="s">
        <v>97</v>
      </c>
      <c r="C200" s="1" t="s">
        <v>60</v>
      </c>
      <c r="D200" s="1" t="s">
        <v>236</v>
      </c>
      <c r="E200" s="20">
        <f>('[2]Зегеля 21а'!$E$24+'[2]Зегеля 21а'!$E$26)*8*E2</f>
        <v>71196.82199999999</v>
      </c>
      <c r="F200" s="24">
        <v>2</v>
      </c>
    </row>
    <row r="201" spans="1:5" ht="15.75">
      <c r="A201" s="5" t="s">
        <v>140</v>
      </c>
      <c r="B201" s="1" t="s">
        <v>98</v>
      </c>
      <c r="C201" s="1" t="s">
        <v>60</v>
      </c>
      <c r="D201" s="1" t="s">
        <v>40</v>
      </c>
      <c r="E201" s="20"/>
    </row>
    <row r="202" spans="1:5" ht="15.75">
      <c r="A202" s="5" t="s">
        <v>141</v>
      </c>
      <c r="B202" s="1" t="s">
        <v>57</v>
      </c>
      <c r="C202" s="1" t="s">
        <v>60</v>
      </c>
      <c r="D202" s="1" t="s">
        <v>20</v>
      </c>
      <c r="E202" s="20"/>
    </row>
    <row r="203" spans="1:5" ht="15.75">
      <c r="A203" s="5" t="s">
        <v>436</v>
      </c>
      <c r="B203" s="1" t="s">
        <v>99</v>
      </c>
      <c r="C203" s="1" t="s">
        <v>66</v>
      </c>
      <c r="D203" s="6">
        <f>E200/F200</f>
        <v>35598.41099999999</v>
      </c>
      <c r="E203" s="20"/>
    </row>
    <row r="204" spans="1:5" ht="31.5">
      <c r="A204" s="5" t="s">
        <v>142</v>
      </c>
      <c r="B204" s="1" t="s">
        <v>97</v>
      </c>
      <c r="C204" s="1" t="s">
        <v>60</v>
      </c>
      <c r="D204" s="1" t="s">
        <v>250</v>
      </c>
      <c r="E204" s="7">
        <f>1.2761*8*E2</f>
        <v>175563.79624</v>
      </c>
    </row>
    <row r="205" spans="1:4" ht="15.75">
      <c r="A205" s="5" t="s">
        <v>143</v>
      </c>
      <c r="B205" s="1" t="s">
        <v>98</v>
      </c>
      <c r="C205" s="1" t="s">
        <v>60</v>
      </c>
      <c r="D205" s="1" t="s">
        <v>24</v>
      </c>
    </row>
    <row r="206" spans="1:4" ht="15.75">
      <c r="A206" s="5" t="s">
        <v>144</v>
      </c>
      <c r="B206" s="1" t="s">
        <v>57</v>
      </c>
      <c r="C206" s="1" t="s">
        <v>60</v>
      </c>
      <c r="D206" s="1" t="s">
        <v>10</v>
      </c>
    </row>
    <row r="207" spans="1:4" ht="15.75">
      <c r="A207" s="5" t="s">
        <v>437</v>
      </c>
      <c r="B207" s="1" t="s">
        <v>99</v>
      </c>
      <c r="C207" s="1" t="s">
        <v>66</v>
      </c>
      <c r="D207" s="6">
        <f>E204/E2</f>
        <v>10.2088</v>
      </c>
    </row>
    <row r="208" spans="1:5" ht="31.5">
      <c r="A208" s="5" t="s">
        <v>145</v>
      </c>
      <c r="B208" s="1" t="s">
        <v>97</v>
      </c>
      <c r="C208" s="1" t="s">
        <v>60</v>
      </c>
      <c r="D208" s="1" t="s">
        <v>202</v>
      </c>
      <c r="E208" s="7">
        <f>'[2]Зегеля 21а'!$E$15*8*E2</f>
        <v>26898.646379136004</v>
      </c>
    </row>
    <row r="209" spans="1:4" ht="15.75">
      <c r="A209" s="5" t="s">
        <v>146</v>
      </c>
      <c r="B209" s="1" t="s">
        <v>98</v>
      </c>
      <c r="C209" s="1" t="s">
        <v>60</v>
      </c>
      <c r="D209" s="1" t="s">
        <v>24</v>
      </c>
    </row>
    <row r="210" spans="1:4" ht="15.75">
      <c r="A210" s="5" t="s">
        <v>147</v>
      </c>
      <c r="B210" s="1" t="s">
        <v>57</v>
      </c>
      <c r="C210" s="1" t="s">
        <v>60</v>
      </c>
      <c r="D210" s="1" t="s">
        <v>10</v>
      </c>
    </row>
    <row r="211" spans="1:4" ht="15.75">
      <c r="A211" s="5" t="s">
        <v>438</v>
      </c>
      <c r="B211" s="1" t="s">
        <v>99</v>
      </c>
      <c r="C211" s="1" t="s">
        <v>66</v>
      </c>
      <c r="D211" s="6">
        <f>E208/E2</f>
        <v>1.5641203200000002</v>
      </c>
    </row>
    <row r="212" spans="1:5" ht="31.5">
      <c r="A212" s="5" t="s">
        <v>148</v>
      </c>
      <c r="B212" s="1" t="s">
        <v>97</v>
      </c>
      <c r="C212" s="1" t="s">
        <v>60</v>
      </c>
      <c r="D212" s="1" t="s">
        <v>226</v>
      </c>
      <c r="E212" s="7">
        <f>'[2]Зегеля 21а'!$E$17*8*E2</f>
        <v>30948.089107</v>
      </c>
    </row>
    <row r="213" spans="1:4" ht="15.75">
      <c r="A213" s="5" t="s">
        <v>149</v>
      </c>
      <c r="B213" s="1" t="s">
        <v>98</v>
      </c>
      <c r="C213" s="1" t="s">
        <v>60</v>
      </c>
      <c r="D213" s="1" t="s">
        <v>24</v>
      </c>
    </row>
    <row r="214" spans="1:4" ht="15.75">
      <c r="A214" s="5" t="s">
        <v>150</v>
      </c>
      <c r="B214" s="1" t="s">
        <v>57</v>
      </c>
      <c r="C214" s="1" t="s">
        <v>60</v>
      </c>
      <c r="D214" s="1" t="s">
        <v>10</v>
      </c>
    </row>
    <row r="215" spans="1:4" ht="15.75">
      <c r="A215" s="5" t="s">
        <v>439</v>
      </c>
      <c r="B215" s="1" t="s">
        <v>99</v>
      </c>
      <c r="C215" s="1" t="s">
        <v>66</v>
      </c>
      <c r="D215" s="6">
        <f>E212/E2</f>
        <v>1.79959</v>
      </c>
    </row>
    <row r="216" spans="1:7" ht="31.5">
      <c r="A216" s="5" t="s">
        <v>151</v>
      </c>
      <c r="B216" s="1" t="s">
        <v>97</v>
      </c>
      <c r="C216" s="1" t="s">
        <v>60</v>
      </c>
      <c r="D216" s="1" t="s">
        <v>41</v>
      </c>
      <c r="E216" s="7">
        <f>'[2]Зегеля 21а'!$E$19*8*E2</f>
        <v>108388.76508524799</v>
      </c>
      <c r="F216" s="25" t="s">
        <v>209</v>
      </c>
      <c r="G216" s="25" t="s">
        <v>238</v>
      </c>
    </row>
    <row r="217" spans="1:6" ht="15.75">
      <c r="A217" s="5" t="s">
        <v>152</v>
      </c>
      <c r="B217" s="1" t="s">
        <v>98</v>
      </c>
      <c r="C217" s="1" t="s">
        <v>60</v>
      </c>
      <c r="D217" s="1" t="s">
        <v>24</v>
      </c>
      <c r="F217" s="25" t="s">
        <v>10</v>
      </c>
    </row>
    <row r="218" spans="1:4" ht="15.75">
      <c r="A218" s="5" t="s">
        <v>153</v>
      </c>
      <c r="B218" s="1" t="s">
        <v>57</v>
      </c>
      <c r="C218" s="1" t="s">
        <v>60</v>
      </c>
      <c r="D218" s="1" t="s">
        <v>10</v>
      </c>
    </row>
    <row r="219" spans="1:4" ht="15.75">
      <c r="A219" s="5" t="s">
        <v>440</v>
      </c>
      <c r="B219" s="1" t="s">
        <v>99</v>
      </c>
      <c r="C219" s="1" t="s">
        <v>66</v>
      </c>
      <c r="D219" s="6">
        <f>E216/E2</f>
        <v>6.3026617599999994</v>
      </c>
    </row>
    <row r="220" spans="1:5" ht="31.5">
      <c r="A220" s="5" t="s">
        <v>154</v>
      </c>
      <c r="B220" s="1" t="s">
        <v>97</v>
      </c>
      <c r="C220" s="1" t="s">
        <v>60</v>
      </c>
      <c r="D220" s="1" t="s">
        <v>42</v>
      </c>
      <c r="E220" s="7">
        <f>'[2]Зегеля 21а'!$E$18*8*E2</f>
        <v>113418.58736416002</v>
      </c>
    </row>
    <row r="221" spans="1:4" ht="15.75">
      <c r="A221" s="5" t="s">
        <v>155</v>
      </c>
      <c r="B221" s="1" t="s">
        <v>98</v>
      </c>
      <c r="C221" s="1" t="s">
        <v>60</v>
      </c>
      <c r="D221" s="1" t="s">
        <v>24</v>
      </c>
    </row>
    <row r="222" spans="1:4" ht="15.75">
      <c r="A222" s="5" t="s">
        <v>156</v>
      </c>
      <c r="B222" s="1" t="s">
        <v>57</v>
      </c>
      <c r="C222" s="1" t="s">
        <v>60</v>
      </c>
      <c r="D222" s="1" t="s">
        <v>10</v>
      </c>
    </row>
    <row r="223" spans="1:4" ht="15.75">
      <c r="A223" s="5" t="s">
        <v>441</v>
      </c>
      <c r="B223" s="1" t="s">
        <v>99</v>
      </c>
      <c r="C223" s="1" t="s">
        <v>66</v>
      </c>
      <c r="D223" s="6">
        <f>E220/E2</f>
        <v>6.595139200000001</v>
      </c>
    </row>
    <row r="224" spans="1:5" ht="31.5">
      <c r="A224" s="5" t="s">
        <v>157</v>
      </c>
      <c r="B224" s="1" t="s">
        <v>97</v>
      </c>
      <c r="C224" s="1" t="s">
        <v>60</v>
      </c>
      <c r="D224" s="6" t="s">
        <v>225</v>
      </c>
      <c r="E224" s="7">
        <f>'[2]Зегеля 21а'!$E$8*8*E2</f>
        <v>9256.8250656</v>
      </c>
    </row>
    <row r="225" spans="1:4" ht="15.75">
      <c r="A225" s="5" t="s">
        <v>158</v>
      </c>
      <c r="B225" s="1" t="s">
        <v>98</v>
      </c>
      <c r="C225" s="1" t="s">
        <v>60</v>
      </c>
      <c r="D225" s="6" t="s">
        <v>24</v>
      </c>
    </row>
    <row r="226" spans="1:4" ht="15.75">
      <c r="A226" s="5" t="s">
        <v>159</v>
      </c>
      <c r="B226" s="1" t="s">
        <v>57</v>
      </c>
      <c r="C226" s="1" t="s">
        <v>60</v>
      </c>
      <c r="D226" s="6" t="s">
        <v>10</v>
      </c>
    </row>
    <row r="227" spans="1:4" ht="15.75">
      <c r="A227" s="5" t="s">
        <v>442</v>
      </c>
      <c r="B227" s="1" t="s">
        <v>99</v>
      </c>
      <c r="C227" s="1" t="s">
        <v>66</v>
      </c>
      <c r="D227" s="6">
        <f>E224/E2</f>
        <v>0.538272</v>
      </c>
    </row>
    <row r="228" spans="1:4" ht="47.25">
      <c r="A228" s="23" t="s">
        <v>160</v>
      </c>
      <c r="B228" s="3" t="s">
        <v>96</v>
      </c>
      <c r="C228" s="3" t="s">
        <v>60</v>
      </c>
      <c r="D228" s="3" t="s">
        <v>43</v>
      </c>
    </row>
    <row r="229" spans="1:6" ht="31.5">
      <c r="A229" s="5" t="s">
        <v>161</v>
      </c>
      <c r="B229" s="1" t="s">
        <v>399</v>
      </c>
      <c r="C229" s="1" t="s">
        <v>66</v>
      </c>
      <c r="D229" s="1">
        <f>E230+E234+E238+E242+E246+E250+E254+E258+E262</f>
        <v>204412.58066875202</v>
      </c>
      <c r="F229" s="11"/>
    </row>
    <row r="230" spans="1:5" ht="31.5">
      <c r="A230" s="5" t="s">
        <v>162</v>
      </c>
      <c r="B230" s="1" t="s">
        <v>97</v>
      </c>
      <c r="C230" s="1" t="s">
        <v>60</v>
      </c>
      <c r="D230" s="1" t="s">
        <v>44</v>
      </c>
      <c r="E230" s="7">
        <v>0</v>
      </c>
    </row>
    <row r="231" spans="1:4" ht="15.75">
      <c r="A231" s="5" t="s">
        <v>163</v>
      </c>
      <c r="B231" s="1" t="s">
        <v>98</v>
      </c>
      <c r="C231" s="1" t="s">
        <v>60</v>
      </c>
      <c r="D231" s="1" t="s">
        <v>24</v>
      </c>
    </row>
    <row r="232" spans="1:4" ht="15.75">
      <c r="A232" s="5" t="s">
        <v>164</v>
      </c>
      <c r="B232" s="1" t="s">
        <v>57</v>
      </c>
      <c r="C232" s="1" t="s">
        <v>60</v>
      </c>
      <c r="D232" s="1" t="s">
        <v>10</v>
      </c>
    </row>
    <row r="233" spans="1:4" ht="15.75">
      <c r="A233" s="5" t="s">
        <v>443</v>
      </c>
      <c r="B233" s="1" t="s">
        <v>99</v>
      </c>
      <c r="C233" s="1" t="s">
        <v>66</v>
      </c>
      <c r="D233" s="1">
        <v>0</v>
      </c>
    </row>
    <row r="234" spans="1:5" ht="31.5">
      <c r="A234" s="5" t="s">
        <v>339</v>
      </c>
      <c r="B234" s="1" t="s">
        <v>97</v>
      </c>
      <c r="C234" s="1" t="s">
        <v>60</v>
      </c>
      <c r="D234" s="1" t="s">
        <v>46</v>
      </c>
      <c r="E234" s="7">
        <f>'[2]Зегеля 21а'!$E$9*8*E2</f>
        <v>25615.859874399997</v>
      </c>
    </row>
    <row r="235" spans="1:4" ht="15.75">
      <c r="A235" s="5" t="s">
        <v>340</v>
      </c>
      <c r="B235" s="1" t="s">
        <v>98</v>
      </c>
      <c r="C235" s="1" t="s">
        <v>60</v>
      </c>
      <c r="D235" s="1" t="s">
        <v>24</v>
      </c>
    </row>
    <row r="236" spans="1:4" ht="15.75">
      <c r="A236" s="5" t="s">
        <v>341</v>
      </c>
      <c r="B236" s="1" t="s">
        <v>57</v>
      </c>
      <c r="C236" s="1" t="s">
        <v>60</v>
      </c>
      <c r="D236" s="1" t="s">
        <v>10</v>
      </c>
    </row>
    <row r="237" spans="1:4" ht="15.75">
      <c r="A237" s="5" t="s">
        <v>444</v>
      </c>
      <c r="B237" s="1" t="s">
        <v>99</v>
      </c>
      <c r="C237" s="1" t="s">
        <v>66</v>
      </c>
      <c r="D237" s="6">
        <f>E234/E2</f>
        <v>1.489528</v>
      </c>
    </row>
    <row r="238" spans="1:5" ht="31.5">
      <c r="A238" s="5" t="s">
        <v>342</v>
      </c>
      <c r="B238" s="1" t="s">
        <v>97</v>
      </c>
      <c r="C238" s="1" t="s">
        <v>60</v>
      </c>
      <c r="D238" s="1" t="s">
        <v>45</v>
      </c>
      <c r="E238" s="7">
        <f>'[2]Зегеля 21а'!$E$10*8*E2</f>
        <v>19755.9830832</v>
      </c>
    </row>
    <row r="239" spans="1:4" ht="15.75">
      <c r="A239" s="5" t="s">
        <v>343</v>
      </c>
      <c r="B239" s="1" t="s">
        <v>98</v>
      </c>
      <c r="C239" s="1" t="s">
        <v>60</v>
      </c>
      <c r="D239" s="1" t="s">
        <v>24</v>
      </c>
    </row>
    <row r="240" spans="1:4" ht="15.75">
      <c r="A240" s="5" t="s">
        <v>344</v>
      </c>
      <c r="B240" s="1" t="s">
        <v>57</v>
      </c>
      <c r="C240" s="1" t="s">
        <v>60</v>
      </c>
      <c r="D240" s="1" t="s">
        <v>10</v>
      </c>
    </row>
    <row r="241" spans="1:4" ht="15.75">
      <c r="A241" s="5" t="s">
        <v>445</v>
      </c>
      <c r="B241" s="1" t="s">
        <v>99</v>
      </c>
      <c r="C241" s="1" t="s">
        <v>66</v>
      </c>
      <c r="D241" s="15">
        <f>E238/E2</f>
        <v>1.148784</v>
      </c>
    </row>
    <row r="242" spans="1:5" ht="31.5">
      <c r="A242" s="5" t="s">
        <v>165</v>
      </c>
      <c r="B242" s="1" t="s">
        <v>97</v>
      </c>
      <c r="C242" s="1" t="s">
        <v>60</v>
      </c>
      <c r="D242" s="1" t="s">
        <v>251</v>
      </c>
      <c r="E242" s="7">
        <f>'[2]Зегеля 21а'!$E$12*8*E2</f>
        <v>611.9487231999999</v>
      </c>
    </row>
    <row r="243" spans="1:4" ht="15.75">
      <c r="A243" s="5" t="s">
        <v>166</v>
      </c>
      <c r="B243" s="1" t="s">
        <v>98</v>
      </c>
      <c r="C243" s="1" t="s">
        <v>60</v>
      </c>
      <c r="D243" s="1" t="s">
        <v>24</v>
      </c>
    </row>
    <row r="244" spans="1:4" ht="15.75">
      <c r="A244" s="5" t="s">
        <v>167</v>
      </c>
      <c r="B244" s="1" t="s">
        <v>57</v>
      </c>
      <c r="C244" s="1" t="s">
        <v>60</v>
      </c>
      <c r="D244" s="1" t="s">
        <v>10</v>
      </c>
    </row>
    <row r="245" spans="1:4" ht="15.75">
      <c r="A245" s="5" t="s">
        <v>446</v>
      </c>
      <c r="B245" s="1" t="s">
        <v>99</v>
      </c>
      <c r="C245" s="1" t="s">
        <v>66</v>
      </c>
      <c r="D245" s="15">
        <f>E242/E2</f>
        <v>0.035584</v>
      </c>
    </row>
    <row r="246" spans="1:7" ht="31.5">
      <c r="A246" s="5" t="s">
        <v>168</v>
      </c>
      <c r="B246" s="1" t="s">
        <v>97</v>
      </c>
      <c r="C246" s="1" t="s">
        <v>60</v>
      </c>
      <c r="D246" s="1" t="s">
        <v>214</v>
      </c>
      <c r="E246" s="7">
        <f>'[2]Зегеля 21а'!$E$7*3*E2</f>
        <v>3471.3093995999993</v>
      </c>
      <c r="F246" s="25">
        <f>'[4]УК наледь кровля'!$AB$50</f>
        <v>3847.09</v>
      </c>
      <c r="G246" s="25" t="s">
        <v>255</v>
      </c>
    </row>
    <row r="247" spans="1:4" ht="15.75">
      <c r="A247" s="5" t="s">
        <v>169</v>
      </c>
      <c r="B247" s="1" t="s">
        <v>98</v>
      </c>
      <c r="C247" s="1" t="s">
        <v>60</v>
      </c>
      <c r="D247" s="1" t="s">
        <v>24</v>
      </c>
    </row>
    <row r="248" spans="1:4" ht="15.75">
      <c r="A248" s="5" t="s">
        <v>170</v>
      </c>
      <c r="B248" s="1" t="s">
        <v>57</v>
      </c>
      <c r="C248" s="1" t="s">
        <v>60</v>
      </c>
      <c r="D248" s="1" t="s">
        <v>10</v>
      </c>
    </row>
    <row r="249" spans="1:4" ht="15.75">
      <c r="A249" s="5" t="s">
        <v>447</v>
      </c>
      <c r="B249" s="1" t="s">
        <v>99</v>
      </c>
      <c r="C249" s="1" t="s">
        <v>66</v>
      </c>
      <c r="D249" s="6">
        <f>E246/E2</f>
        <v>0.20185199999999998</v>
      </c>
    </row>
    <row r="250" spans="1:5" ht="31.5">
      <c r="A250" s="5" t="s">
        <v>345</v>
      </c>
      <c r="B250" s="1" t="s">
        <v>97</v>
      </c>
      <c r="C250" s="1" t="s">
        <v>60</v>
      </c>
      <c r="D250" s="1" t="s">
        <v>1</v>
      </c>
      <c r="E250" s="7">
        <f>'[2]Зегеля 21а'!$E$6*8*E2</f>
        <v>89762.619847936</v>
      </c>
    </row>
    <row r="251" spans="1:4" ht="15.75">
      <c r="A251" s="5" t="s">
        <v>346</v>
      </c>
      <c r="B251" s="1" t="s">
        <v>98</v>
      </c>
      <c r="C251" s="1" t="s">
        <v>60</v>
      </c>
      <c r="D251" s="1" t="s">
        <v>24</v>
      </c>
    </row>
    <row r="252" spans="1:4" ht="15.75">
      <c r="A252" s="5" t="s">
        <v>347</v>
      </c>
      <c r="B252" s="1" t="s">
        <v>57</v>
      </c>
      <c r="C252" s="1" t="s">
        <v>60</v>
      </c>
      <c r="D252" s="1" t="s">
        <v>10</v>
      </c>
    </row>
    <row r="253" spans="1:4" ht="15.75">
      <c r="A253" s="5" t="s">
        <v>448</v>
      </c>
      <c r="B253" s="1" t="s">
        <v>99</v>
      </c>
      <c r="C253" s="1" t="s">
        <v>66</v>
      </c>
      <c r="D253" s="6">
        <f>E250/E2</f>
        <v>5.219576320000001</v>
      </c>
    </row>
    <row r="254" spans="1:5" ht="31.5">
      <c r="A254" s="5" t="s">
        <v>171</v>
      </c>
      <c r="B254" s="1" t="s">
        <v>97</v>
      </c>
      <c r="C254" s="1" t="s">
        <v>60</v>
      </c>
      <c r="D254" s="1" t="s">
        <v>0</v>
      </c>
      <c r="E254" s="7">
        <f>'[2]Зегеля 21а'!$E$13*8*E2</f>
        <v>2210.4721528</v>
      </c>
    </row>
    <row r="255" spans="1:4" ht="15.75">
      <c r="A255" s="5" t="s">
        <v>172</v>
      </c>
      <c r="B255" s="1" t="s">
        <v>98</v>
      </c>
      <c r="C255" s="1" t="s">
        <v>60</v>
      </c>
      <c r="D255" s="1" t="s">
        <v>24</v>
      </c>
    </row>
    <row r="256" spans="1:4" ht="15.75">
      <c r="A256" s="5" t="s">
        <v>173</v>
      </c>
      <c r="B256" s="1" t="s">
        <v>57</v>
      </c>
      <c r="C256" s="1" t="s">
        <v>60</v>
      </c>
      <c r="D256" s="1" t="s">
        <v>10</v>
      </c>
    </row>
    <row r="257" spans="1:4" ht="15.75">
      <c r="A257" s="5" t="s">
        <v>449</v>
      </c>
      <c r="B257" s="1" t="s">
        <v>99</v>
      </c>
      <c r="C257" s="1" t="s">
        <v>66</v>
      </c>
      <c r="D257" s="6">
        <f>E254/E2</f>
        <v>0.128536</v>
      </c>
    </row>
    <row r="258" spans="1:5" ht="31.5">
      <c r="A258" s="5" t="s">
        <v>174</v>
      </c>
      <c r="B258" s="1" t="s">
        <v>97</v>
      </c>
      <c r="C258" s="1" t="s">
        <v>60</v>
      </c>
      <c r="D258" s="1" t="s">
        <v>47</v>
      </c>
      <c r="E258" s="7">
        <f>'[2]Зегеля 21а'!$E$11*8*E2</f>
        <v>48130.0147208</v>
      </c>
    </row>
    <row r="259" spans="1:4" ht="15.75">
      <c r="A259" s="5" t="s">
        <v>175</v>
      </c>
      <c r="B259" s="1" t="s">
        <v>98</v>
      </c>
      <c r="C259" s="1" t="s">
        <v>60</v>
      </c>
      <c r="D259" s="1" t="s">
        <v>24</v>
      </c>
    </row>
    <row r="260" spans="1:4" ht="15.75">
      <c r="A260" s="5" t="s">
        <v>176</v>
      </c>
      <c r="B260" s="1" t="s">
        <v>57</v>
      </c>
      <c r="C260" s="1" t="s">
        <v>60</v>
      </c>
      <c r="D260" s="1" t="s">
        <v>10</v>
      </c>
    </row>
    <row r="261" spans="1:4" ht="15.75">
      <c r="A261" s="5" t="s">
        <v>450</v>
      </c>
      <c r="B261" s="1" t="s">
        <v>99</v>
      </c>
      <c r="C261" s="1" t="s">
        <v>66</v>
      </c>
      <c r="D261" s="6">
        <f>E258/E2</f>
        <v>2.798696</v>
      </c>
    </row>
    <row r="262" spans="1:5" ht="31.5">
      <c r="A262" s="5" t="s">
        <v>348</v>
      </c>
      <c r="B262" s="1" t="s">
        <v>97</v>
      </c>
      <c r="C262" s="1" t="s">
        <v>60</v>
      </c>
      <c r="D262" s="1" t="s">
        <v>48</v>
      </c>
      <c r="E262" s="7">
        <f>'[2]Зегеля 21а'!$E$14*8*E2</f>
        <v>14854.372866816</v>
      </c>
    </row>
    <row r="263" spans="1:4" ht="15.75">
      <c r="A263" s="5" t="s">
        <v>349</v>
      </c>
      <c r="B263" s="1" t="s">
        <v>98</v>
      </c>
      <c r="C263" s="1" t="s">
        <v>60</v>
      </c>
      <c r="D263" s="1" t="s">
        <v>24</v>
      </c>
    </row>
    <row r="264" spans="1:4" ht="15.75">
      <c r="A264" s="5" t="s">
        <v>350</v>
      </c>
      <c r="B264" s="1" t="s">
        <v>57</v>
      </c>
      <c r="C264" s="1" t="s">
        <v>60</v>
      </c>
      <c r="D264" s="1" t="s">
        <v>10</v>
      </c>
    </row>
    <row r="265" spans="1:4" ht="15.75">
      <c r="A265" s="5" t="s">
        <v>451</v>
      </c>
      <c r="B265" s="1" t="s">
        <v>99</v>
      </c>
      <c r="C265" s="1" t="s">
        <v>66</v>
      </c>
      <c r="D265" s="6">
        <f>E262/E2</f>
        <v>0.8637619200000001</v>
      </c>
    </row>
    <row r="266" spans="1:4" ht="25.5" customHeight="1">
      <c r="A266" s="5"/>
      <c r="B266" s="3" t="s">
        <v>388</v>
      </c>
      <c r="C266" s="1" t="s">
        <v>66</v>
      </c>
      <c r="D266" s="12">
        <f>SUM(D29,D35,D61,D73,D105,D111,D127,D137,D195,D229,D79,D67)</f>
        <v>2223213.383353096</v>
      </c>
    </row>
    <row r="267" spans="1:4" ht="36" customHeight="1">
      <c r="A267" s="28" t="s">
        <v>352</v>
      </c>
      <c r="B267" s="28"/>
      <c r="C267" s="28"/>
      <c r="D267" s="28"/>
    </row>
    <row r="268" spans="1:5" ht="94.5">
      <c r="A268" s="23" t="s">
        <v>358</v>
      </c>
      <c r="B268" s="3" t="s">
        <v>96</v>
      </c>
      <c r="C268" s="1"/>
      <c r="D268" s="12" t="s">
        <v>353</v>
      </c>
      <c r="E268" s="7">
        <f>'[5]Лист1'!$D$7*4*E2</f>
        <v>145833.104</v>
      </c>
    </row>
    <row r="269" spans="1:4" ht="31.5">
      <c r="A269" s="5" t="s">
        <v>359</v>
      </c>
      <c r="B269" s="1" t="s">
        <v>398</v>
      </c>
      <c r="C269" s="1" t="s">
        <v>66</v>
      </c>
      <c r="D269" s="13">
        <f>E268</f>
        <v>145833.104</v>
      </c>
    </row>
    <row r="270" spans="1:4" ht="15.75">
      <c r="A270" s="5" t="s">
        <v>360</v>
      </c>
      <c r="B270" s="1" t="s">
        <v>98</v>
      </c>
      <c r="C270" s="1" t="s">
        <v>60</v>
      </c>
      <c r="D270" s="13" t="s">
        <v>354</v>
      </c>
    </row>
    <row r="271" spans="1:4" ht="15.75">
      <c r="A271" s="5" t="s">
        <v>390</v>
      </c>
      <c r="B271" s="1" t="s">
        <v>57</v>
      </c>
      <c r="C271" s="1" t="s">
        <v>66</v>
      </c>
      <c r="D271" s="13" t="s">
        <v>10</v>
      </c>
    </row>
    <row r="272" spans="1:4" ht="15.75">
      <c r="A272" s="5" t="s">
        <v>452</v>
      </c>
      <c r="B272" s="1" t="s">
        <v>99</v>
      </c>
      <c r="C272" s="1" t="s">
        <v>66</v>
      </c>
      <c r="D272" s="13">
        <f>E268/E2</f>
        <v>8.48</v>
      </c>
    </row>
    <row r="273" spans="1:5" ht="63">
      <c r="A273" s="23" t="s">
        <v>361</v>
      </c>
      <c r="B273" s="3" t="s">
        <v>96</v>
      </c>
      <c r="C273" s="3"/>
      <c r="D273" s="12" t="s">
        <v>367</v>
      </c>
      <c r="E273" s="7">
        <f>'[5]Лист1'!$D$54*4*E2</f>
        <v>513855.32399999996</v>
      </c>
    </row>
    <row r="274" spans="1:4" ht="31.5">
      <c r="A274" s="5" t="s">
        <v>362</v>
      </c>
      <c r="B274" s="1" t="s">
        <v>398</v>
      </c>
      <c r="C274" s="1" t="s">
        <v>66</v>
      </c>
      <c r="D274" s="13">
        <f>E273</f>
        <v>513855.32399999996</v>
      </c>
    </row>
    <row r="275" spans="1:4" ht="15.75">
      <c r="A275" s="5" t="s">
        <v>363</v>
      </c>
      <c r="B275" s="1" t="s">
        <v>98</v>
      </c>
      <c r="C275" s="1" t="s">
        <v>60</v>
      </c>
      <c r="D275" s="13" t="s">
        <v>354</v>
      </c>
    </row>
    <row r="276" spans="1:4" ht="15.75">
      <c r="A276" s="5" t="s">
        <v>391</v>
      </c>
      <c r="B276" s="1" t="s">
        <v>57</v>
      </c>
      <c r="C276" s="1" t="s">
        <v>66</v>
      </c>
      <c r="D276" s="13" t="s">
        <v>10</v>
      </c>
    </row>
    <row r="277" spans="1:4" ht="15.75">
      <c r="A277" s="5" t="s">
        <v>453</v>
      </c>
      <c r="B277" s="1" t="s">
        <v>99</v>
      </c>
      <c r="C277" s="1" t="s">
        <v>66</v>
      </c>
      <c r="D277" s="13">
        <f>E273/E2</f>
        <v>29.88</v>
      </c>
    </row>
    <row r="278" spans="1:5" ht="31.5">
      <c r="A278" s="23" t="s">
        <v>364</v>
      </c>
      <c r="B278" s="3" t="s">
        <v>96</v>
      </c>
      <c r="C278" s="3"/>
      <c r="D278" s="12" t="s">
        <v>368</v>
      </c>
      <c r="E278" s="7">
        <f>'[5]Лист1'!$D$92*4*E2</f>
        <v>418238.336</v>
      </c>
    </row>
    <row r="279" spans="1:4" ht="31.5">
      <c r="A279" s="5" t="s">
        <v>365</v>
      </c>
      <c r="B279" s="1" t="s">
        <v>398</v>
      </c>
      <c r="C279" s="1" t="s">
        <v>66</v>
      </c>
      <c r="D279" s="13">
        <f>E278</f>
        <v>418238.336</v>
      </c>
    </row>
    <row r="280" spans="1:4" ht="15.75">
      <c r="A280" s="5" t="s">
        <v>366</v>
      </c>
      <c r="B280" s="1" t="s">
        <v>98</v>
      </c>
      <c r="C280" s="1" t="s">
        <v>60</v>
      </c>
      <c r="D280" s="13" t="s">
        <v>354</v>
      </c>
    </row>
    <row r="281" spans="1:4" ht="15.75">
      <c r="A281" s="5" t="s">
        <v>392</v>
      </c>
      <c r="B281" s="1" t="s">
        <v>57</v>
      </c>
      <c r="C281" s="1" t="s">
        <v>66</v>
      </c>
      <c r="D281" s="13" t="s">
        <v>10</v>
      </c>
    </row>
    <row r="282" spans="1:4" ht="15.75">
      <c r="A282" s="5" t="s">
        <v>454</v>
      </c>
      <c r="B282" s="1" t="s">
        <v>99</v>
      </c>
      <c r="C282" s="1" t="s">
        <v>66</v>
      </c>
      <c r="D282" s="13">
        <f>E278/E2</f>
        <v>24.32</v>
      </c>
    </row>
    <row r="283" spans="1:5" ht="94.5">
      <c r="A283" s="23" t="s">
        <v>370</v>
      </c>
      <c r="B283" s="3" t="s">
        <v>96</v>
      </c>
      <c r="C283" s="1"/>
      <c r="D283" s="12" t="s">
        <v>369</v>
      </c>
      <c r="E283" s="7">
        <f>'[5]Лист1'!$D$120*4*E2</f>
        <v>94241.204</v>
      </c>
    </row>
    <row r="284" spans="1:4" ht="31.5">
      <c r="A284" s="5" t="s">
        <v>371</v>
      </c>
      <c r="B284" s="1" t="s">
        <v>398</v>
      </c>
      <c r="C284" s="1" t="s">
        <v>66</v>
      </c>
      <c r="D284" s="13">
        <f>E283</f>
        <v>94241.204</v>
      </c>
    </row>
    <row r="285" spans="1:4" ht="15.75">
      <c r="A285" s="5" t="s">
        <v>372</v>
      </c>
      <c r="B285" s="1" t="s">
        <v>98</v>
      </c>
      <c r="C285" s="1" t="s">
        <v>60</v>
      </c>
      <c r="D285" s="13" t="s">
        <v>354</v>
      </c>
    </row>
    <row r="286" spans="1:4" ht="15.75">
      <c r="A286" s="5" t="s">
        <v>393</v>
      </c>
      <c r="B286" s="1" t="s">
        <v>57</v>
      </c>
      <c r="C286" s="1" t="s">
        <v>66</v>
      </c>
      <c r="D286" s="13" t="s">
        <v>10</v>
      </c>
    </row>
    <row r="287" spans="1:4" ht="15.75">
      <c r="A287" s="5" t="s">
        <v>455</v>
      </c>
      <c r="B287" s="1" t="s">
        <v>99</v>
      </c>
      <c r="C287" s="1" t="s">
        <v>66</v>
      </c>
      <c r="D287" s="13">
        <f>E283/E2</f>
        <v>5.48</v>
      </c>
    </row>
    <row r="288" spans="1:5" ht="37.5" customHeight="1">
      <c r="A288" s="23" t="s">
        <v>384</v>
      </c>
      <c r="B288" s="3" t="s">
        <v>96</v>
      </c>
      <c r="C288" s="1"/>
      <c r="D288" s="12" t="s">
        <v>373</v>
      </c>
      <c r="E288" s="7">
        <f>'[5]Лист1'!$D$121*4*E2</f>
        <v>58677.1876</v>
      </c>
    </row>
    <row r="289" spans="1:4" ht="31.5">
      <c r="A289" s="5" t="s">
        <v>385</v>
      </c>
      <c r="B289" s="1" t="s">
        <v>398</v>
      </c>
      <c r="C289" s="1" t="s">
        <v>66</v>
      </c>
      <c r="D289" s="13">
        <f>E288</f>
        <v>58677.1876</v>
      </c>
    </row>
    <row r="290" spans="1:4" ht="15.75">
      <c r="A290" s="5" t="s">
        <v>386</v>
      </c>
      <c r="B290" s="1" t="s">
        <v>98</v>
      </c>
      <c r="C290" s="1" t="s">
        <v>60</v>
      </c>
      <c r="D290" s="13" t="s">
        <v>354</v>
      </c>
    </row>
    <row r="291" spans="1:4" ht="15.75">
      <c r="A291" s="5" t="s">
        <v>456</v>
      </c>
      <c r="B291" s="1" t="s">
        <v>57</v>
      </c>
      <c r="C291" s="1" t="s">
        <v>66</v>
      </c>
      <c r="D291" s="13" t="s">
        <v>10</v>
      </c>
    </row>
    <row r="292" spans="1:7" ht="31.5">
      <c r="A292" s="5" t="s">
        <v>457</v>
      </c>
      <c r="B292" s="1" t="s">
        <v>99</v>
      </c>
      <c r="C292" s="1" t="s">
        <v>66</v>
      </c>
      <c r="D292" s="13">
        <f>E288/E2</f>
        <v>3.412</v>
      </c>
      <c r="F292" s="25" t="s">
        <v>467</v>
      </c>
      <c r="G292" s="25" t="s">
        <v>468</v>
      </c>
    </row>
    <row r="293" spans="1:7" ht="36" customHeight="1">
      <c r="A293" s="23" t="s">
        <v>394</v>
      </c>
      <c r="B293" s="27" t="s">
        <v>382</v>
      </c>
      <c r="C293" s="1"/>
      <c r="D293" s="12" t="s">
        <v>387</v>
      </c>
      <c r="E293" s="7">
        <v>277448</v>
      </c>
      <c r="F293" s="25">
        <v>158</v>
      </c>
      <c r="G293" s="25">
        <v>4</v>
      </c>
    </row>
    <row r="294" spans="1:4" ht="31.5">
      <c r="A294" s="5" t="s">
        <v>395</v>
      </c>
      <c r="B294" s="1" t="s">
        <v>398</v>
      </c>
      <c r="C294" s="1" t="s">
        <v>66</v>
      </c>
      <c r="D294" s="13">
        <f>E293</f>
        <v>277448</v>
      </c>
    </row>
    <row r="295" spans="1:4" ht="15.75">
      <c r="A295" s="5" t="s">
        <v>396</v>
      </c>
      <c r="B295" s="1" t="s">
        <v>98</v>
      </c>
      <c r="C295" s="1" t="s">
        <v>60</v>
      </c>
      <c r="D295" s="1" t="s">
        <v>9</v>
      </c>
    </row>
    <row r="296" spans="1:4" ht="15.75">
      <c r="A296" s="5" t="s">
        <v>397</v>
      </c>
      <c r="B296" s="1" t="s">
        <v>57</v>
      </c>
      <c r="C296" s="1" t="s">
        <v>66</v>
      </c>
      <c r="D296" s="13" t="s">
        <v>465</v>
      </c>
    </row>
    <row r="297" spans="1:4" ht="15.75">
      <c r="A297" s="5" t="s">
        <v>458</v>
      </c>
      <c r="B297" s="1" t="s">
        <v>99</v>
      </c>
      <c r="C297" s="1" t="s">
        <v>66</v>
      </c>
      <c r="D297" s="13">
        <f>E293/F293/G293</f>
        <v>439</v>
      </c>
    </row>
    <row r="298" spans="1:4" ht="22.5" customHeight="1">
      <c r="A298" s="5"/>
      <c r="B298" s="3" t="s">
        <v>389</v>
      </c>
      <c r="C298" s="1" t="s">
        <v>66</v>
      </c>
      <c r="D298" s="12">
        <f>D269+D274+D279+D284+D289+D294</f>
        <v>1508293.1556</v>
      </c>
    </row>
    <row r="299" spans="1:4" ht="32.25" customHeight="1">
      <c r="A299" s="5"/>
      <c r="B299" s="3" t="s">
        <v>466</v>
      </c>
      <c r="C299" s="1" t="s">
        <v>66</v>
      </c>
      <c r="D299" s="12">
        <f>D266+D298</f>
        <v>3731506.5389530957</v>
      </c>
    </row>
    <row r="300" spans="1:4" ht="15.75">
      <c r="A300" s="28" t="s">
        <v>177</v>
      </c>
      <c r="B300" s="28"/>
      <c r="C300" s="28"/>
      <c r="D300" s="28"/>
    </row>
    <row r="301" spans="1:4" ht="15.75">
      <c r="A301" s="5" t="s">
        <v>184</v>
      </c>
      <c r="B301" s="1" t="s">
        <v>178</v>
      </c>
      <c r="C301" s="1" t="s">
        <v>179</v>
      </c>
      <c r="D301" s="19">
        <v>2</v>
      </c>
    </row>
    <row r="302" spans="1:4" ht="15.75">
      <c r="A302" s="5" t="s">
        <v>185</v>
      </c>
      <c r="B302" s="1" t="s">
        <v>180</v>
      </c>
      <c r="C302" s="1" t="s">
        <v>179</v>
      </c>
      <c r="D302" s="19">
        <v>2</v>
      </c>
    </row>
    <row r="303" spans="1:4" ht="15.75">
      <c r="A303" s="5" t="s">
        <v>186</v>
      </c>
      <c r="B303" s="1" t="s">
        <v>181</v>
      </c>
      <c r="C303" s="1" t="s">
        <v>179</v>
      </c>
      <c r="D303" s="1">
        <v>0</v>
      </c>
    </row>
    <row r="304" spans="1:4" ht="15.75">
      <c r="A304" s="5" t="s">
        <v>188</v>
      </c>
      <c r="B304" s="1" t="s">
        <v>182</v>
      </c>
      <c r="C304" s="1" t="s">
        <v>66</v>
      </c>
      <c r="D304" s="14">
        <f>'[1]Управл 2017'!$AD$41</f>
        <v>0</v>
      </c>
    </row>
    <row r="305" spans="1:4" ht="15.75">
      <c r="A305" s="28" t="s">
        <v>183</v>
      </c>
      <c r="B305" s="28"/>
      <c r="C305" s="28"/>
      <c r="D305" s="28"/>
    </row>
    <row r="306" spans="1:4" ht="15.75">
      <c r="A306" s="5" t="s">
        <v>190</v>
      </c>
      <c r="B306" s="1" t="s">
        <v>65</v>
      </c>
      <c r="C306" s="1" t="s">
        <v>66</v>
      </c>
      <c r="D306" s="1">
        <v>0</v>
      </c>
    </row>
    <row r="307" spans="1:4" ht="15.75">
      <c r="A307" s="5" t="s">
        <v>191</v>
      </c>
      <c r="B307" s="1" t="s">
        <v>67</v>
      </c>
      <c r="C307" s="1" t="s">
        <v>66</v>
      </c>
      <c r="D307" s="1">
        <v>0</v>
      </c>
    </row>
    <row r="308" spans="1:4" ht="15.75">
      <c r="A308" s="5" t="s">
        <v>192</v>
      </c>
      <c r="B308" s="1" t="s">
        <v>69</v>
      </c>
      <c r="C308" s="1" t="s">
        <v>66</v>
      </c>
      <c r="D308" s="1">
        <v>0</v>
      </c>
    </row>
    <row r="309" spans="1:4" ht="15.75">
      <c r="A309" s="5" t="s">
        <v>194</v>
      </c>
      <c r="B309" s="1" t="s">
        <v>92</v>
      </c>
      <c r="C309" s="1" t="s">
        <v>66</v>
      </c>
      <c r="D309" s="1">
        <v>0</v>
      </c>
    </row>
    <row r="310" spans="1:4" ht="15.75">
      <c r="A310" s="5" t="s">
        <v>196</v>
      </c>
      <c r="B310" s="1" t="s">
        <v>187</v>
      </c>
      <c r="C310" s="1" t="s">
        <v>66</v>
      </c>
      <c r="D310" s="1">
        <v>0</v>
      </c>
    </row>
    <row r="311" spans="1:4" ht="15.75">
      <c r="A311" s="5" t="s">
        <v>198</v>
      </c>
      <c r="B311" s="1" t="s">
        <v>94</v>
      </c>
      <c r="C311" s="1" t="s">
        <v>66</v>
      </c>
      <c r="D311" s="1">
        <v>0</v>
      </c>
    </row>
    <row r="312" spans="1:4" ht="15.75">
      <c r="A312" s="28" t="s">
        <v>189</v>
      </c>
      <c r="B312" s="28"/>
      <c r="C312" s="28"/>
      <c r="D312" s="28"/>
    </row>
    <row r="313" spans="1:4" ht="15.75">
      <c r="A313" s="5" t="s">
        <v>200</v>
      </c>
      <c r="B313" s="1" t="s">
        <v>178</v>
      </c>
      <c r="C313" s="1" t="s">
        <v>179</v>
      </c>
      <c r="D313" s="1">
        <v>0</v>
      </c>
    </row>
    <row r="314" spans="1:4" ht="15.75">
      <c r="A314" s="5" t="s">
        <v>459</v>
      </c>
      <c r="B314" s="1" t="s">
        <v>180</v>
      </c>
      <c r="C314" s="1" t="s">
        <v>179</v>
      </c>
      <c r="D314" s="1">
        <v>0</v>
      </c>
    </row>
    <row r="315" spans="1:4" ht="15.75">
      <c r="A315" s="5" t="s">
        <v>460</v>
      </c>
      <c r="B315" s="1" t="s">
        <v>193</v>
      </c>
      <c r="C315" s="1" t="s">
        <v>179</v>
      </c>
      <c r="D315" s="1">
        <v>0</v>
      </c>
    </row>
    <row r="316" spans="1:4" ht="15.75">
      <c r="A316" s="5" t="s">
        <v>461</v>
      </c>
      <c r="B316" s="1" t="s">
        <v>182</v>
      </c>
      <c r="C316" s="1" t="s">
        <v>66</v>
      </c>
      <c r="D316" s="1">
        <v>0</v>
      </c>
    </row>
    <row r="317" spans="1:4" ht="15.75">
      <c r="A317" s="28" t="s">
        <v>195</v>
      </c>
      <c r="B317" s="28"/>
      <c r="C317" s="28"/>
      <c r="D317" s="28"/>
    </row>
    <row r="318" spans="1:4" ht="15.75">
      <c r="A318" s="5" t="s">
        <v>462</v>
      </c>
      <c r="B318" s="1" t="s">
        <v>197</v>
      </c>
      <c r="C318" s="1" t="s">
        <v>179</v>
      </c>
      <c r="D318" s="1">
        <v>81</v>
      </c>
    </row>
    <row r="319" spans="1:4" ht="15.75">
      <c r="A319" s="5" t="s">
        <v>463</v>
      </c>
      <c r="B319" s="1" t="s">
        <v>199</v>
      </c>
      <c r="C319" s="1" t="s">
        <v>179</v>
      </c>
      <c r="D319" s="1">
        <v>5</v>
      </c>
    </row>
    <row r="320" spans="1:4" ht="31.5">
      <c r="A320" s="5" t="s">
        <v>464</v>
      </c>
      <c r="B320" s="1" t="s">
        <v>201</v>
      </c>
      <c r="C320" s="1" t="s">
        <v>66</v>
      </c>
      <c r="D320" s="13">
        <v>54800</v>
      </c>
    </row>
  </sheetData>
  <sheetProtection password="CC29" sheet="1" objects="1" scenarios="1" selectLockedCells="1" selectUnlockedCells="1"/>
  <mergeCells count="12">
    <mergeCell ref="F104:L104"/>
    <mergeCell ref="E7:E8"/>
    <mergeCell ref="F7:F8"/>
    <mergeCell ref="F128:F129"/>
    <mergeCell ref="A317:D317"/>
    <mergeCell ref="A2:D2"/>
    <mergeCell ref="A27:D27"/>
    <mergeCell ref="A8:D8"/>
    <mergeCell ref="A300:D300"/>
    <mergeCell ref="A305:D305"/>
    <mergeCell ref="A312:D312"/>
    <mergeCell ref="A267:D26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5" manualBreakCount="5">
    <brk id="59" max="3" man="1"/>
    <brk id="115" max="3" man="1"/>
    <brk id="169" max="3" man="1"/>
    <brk id="227" max="3" man="1"/>
    <brk id="2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2021-03-31T12:06:00Z</cp:lastPrinted>
  <dcterms:created xsi:type="dcterms:W3CDTF">2010-07-19T21:32:50Z</dcterms:created>
  <dcterms:modified xsi:type="dcterms:W3CDTF">2021-03-31T12:08:13Z</dcterms:modified>
  <cp:category/>
  <cp:version/>
  <cp:contentType/>
  <cp:contentStatus/>
</cp:coreProperties>
</file>