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<sst xmlns="http://schemas.openxmlformats.org/spreadsheetml/2006/main" count="950" uniqueCount="391">
  <si>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</si>
  <si>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</si>
  <si>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</si>
  <si>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</si>
  <si>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</si>
  <si>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</si>
  <si>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</si>
  <si>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</si>
  <si>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</si>
  <si>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</si>
  <si>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</si>
  <si>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</si>
  <si>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</si>
  <si>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</si>
  <si>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</si>
  <si>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</si>
  <si>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</si>
  <si>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</si>
  <si>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</si>
  <si>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</si>
  <si>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</si>
  <si>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</si>
  <si>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</si>
  <si>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</si>
  <si>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</si>
  <si>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</si>
  <si>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</si>
  <si>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</si>
  <si>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</si>
  <si>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</si>
  <si>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</si>
  <si>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</si>
  <si>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</si>
  <si>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</si>
  <si>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</si>
  <si>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</si>
  <si>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</si>
  <si>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</si>
  <si>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</si>
  <si>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</si>
  <si>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</si>
  <si>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</si>
  <si>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</si>
  <si>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</si>
  <si>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</si>
  <si>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</si>
  <si>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</si>
  <si>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</si>
  <si>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</si>
  <si>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</si>
  <si>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</si>
  <si>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</si>
  <si>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</si>
  <si>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</si>
  <si>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</si>
  <si>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</si>
  <si>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</si>
  <si>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</si>
  <si>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</si>
  <si>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</si>
  <si>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</si>
  <si>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</si>
  <si>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</si>
  <si>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</si>
  <si>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</si>
  <si>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</si>
  <si>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</si>
  <si>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</si>
  <si>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</si>
  <si>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</si>
  <si>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</si>
  <si>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</si>
  <si>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</si>
  <si>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</si>
  <si>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</si>
  <si>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</si>
  <si>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</si>
  <si>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</si>
  <si>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</si>
  <si>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</si>
  <si>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</si>
  <si>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</si>
  <si>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</si>
  <si>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</si>
  <si>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</si>
  <si>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</si>
  <si>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</si>
  <si>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</si>
  <si>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</si>
  <si>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</si>
  <si>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</si>
  <si>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</si>
  <si>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</si>
  <si>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</si>
  <si>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</si>
  <si>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</si>
  <si>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</si>
  <si>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</si>
  <si>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</si>
  <si>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</si>
  <si>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</si>
  <si>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</si>
  <si>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</si>
  <si>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</si>
  <si>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</si>
  <si>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</si>
  <si>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</si>
  <si>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</si>
  <si>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</si>
  <si>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</si>
  <si>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</si>
  <si>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</si>
  <si>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</si>
  <si>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</si>
  <si>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</si>
  <si>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</si>
  <si>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</si>
  <si>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</si>
  <si>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</si>
  <si>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</si>
  <si>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</si>
  <si>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</si>
  <si>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</si>
  <si>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</si>
  <si>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</si>
  <si>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</si>
  <si>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</si>
  <si>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</si>
  <si>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</si>
  <si>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</si>
  <si>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</si>
  <si>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</si>
  <si>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</si>
  <si>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</si>
  <si>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</si>
  <si>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</si>
  <si>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</si>
  <si>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</si>
  <si>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</si>
  <si>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</si>
  <si>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</si>
  <si>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</si>
  <si>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</si>
  <si>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</si>
  <si>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</si>
  <si>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</si>
  <si>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</si>
  <si>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</si>
  <si>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</si>
  <si>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</si>
  <si>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</si>
  <si>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</si>
  <si>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</si>
  <si>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</si>
  <si>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</si>
  <si>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</si>
  <si>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</si>
  <si>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</si>
  <si>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</si>
  <si>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</si>
  <si>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</si>
  <si>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</si>
  <si>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</si>
  <si>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</si>
  <si>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</si>
  <si>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</si>
  <si>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</si>
  <si>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</si>
  <si>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</si>
  <si>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</si>
  <si>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</si>
  <si>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</si>
  <si>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</si>
  <si>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</si>
  <si>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</si>
  <si>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</si>
  <si>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</si>
  <si>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</si>
  <si>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</si>
  <si>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</si>
  <si>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</si>
  <si>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</si>
  <si>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</si>
  <si>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</si>
  <si>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</si>
  <si>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</si>
  <si>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</si>
  <si>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</si>
  <si>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</si>
  <si>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</si>
  <si>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</si>
  <si>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</si>
  <si>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</si>
  <si>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</si>
  <si>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</si>
  <si>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</si>
  <si>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</si>
  <si>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</si>
  <si>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</si>
  <si>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</si>
  <si>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</si>
  <si>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</si>
  <si>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</si>
  <si>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</si>
  <si>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</si>
  <si>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</si>
  <si>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</si>
  <si>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</si>
  <si>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</si>
  <si>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</si>
  <si>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</si>
  <si>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</si>
  <si>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</si>
  <si>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</si>
  <si>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</si>
  <si>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</si>
  <si>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</si>
  <si>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</si>
  <si>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</si>
  <si>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</si>
  <si>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</si>
  <si>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</si>
  <si>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</si>
  <si>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</si>
  <si>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</si>
  <si>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</si>
  <si>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</si>
  <si>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</si>
  <si>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</si>
  <si>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1  ул. Зегеля в                        г. Липецке</t>
  </si>
  <si>
    <t>31.03.2021 г.</t>
  </si>
  <si>
    <t>01.01.2020 г.</t>
  </si>
  <si>
    <t>31.12.2020 г.</t>
  </si>
  <si>
    <t>зевс 2020=0</t>
  </si>
  <si>
    <t>ремонт кв 7 17208,24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</si>
  <si>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</si>
  <si>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</si>
  <si>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</si>
  <si>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</si>
  <si>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</si>
  <si>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</si>
  <si>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</si>
  <si>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</si>
  <si>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</si>
  <si>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</si>
  <si>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</si>
  <si>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</si>
  <si>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</si>
  <si>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</si>
  <si>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</si>
  <si>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</si>
  <si>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24.9.1</t>
  </si>
  <si>
    <t>23.8.2</t>
  </si>
  <si>
    <t>24.8.2</t>
  </si>
  <si>
    <t>25.8.2</t>
  </si>
  <si>
    <t>26.8.2</t>
  </si>
  <si>
    <t>22.9.1</t>
  </si>
  <si>
    <t>23.9.1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</si>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</sst>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A3">
            <v>9704.6</v>
          </cell>
        </row>
        <row r="37">
          <cell r="CA37">
            <v>0.07303</v>
          </cell>
        </row>
        <row r="41">
          <cell r="CA41">
            <v>0.086909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8">
          <cell r="CB8">
            <v>0.582542</v>
          </cell>
        </row>
        <row r="9">
          <cell r="CB9">
            <v>0.067284</v>
          </cell>
        </row>
        <row r="11">
          <cell r="CB11">
            <v>0.186191</v>
          </cell>
        </row>
        <row r="14">
          <cell r="CB14">
            <v>0.349837</v>
          </cell>
        </row>
        <row r="16">
          <cell r="CB16">
            <v>0.016067</v>
          </cell>
        </row>
        <row r="19">
          <cell r="CB19">
            <v>0.174567</v>
          </cell>
        </row>
        <row r="20">
          <cell r="CB20">
            <v>0.319027</v>
          </cell>
        </row>
        <row r="21">
          <cell r="CB21">
            <v>0.175879</v>
          </cell>
        </row>
        <row r="24">
          <cell r="CB24">
            <v>0.693895</v>
          </cell>
        </row>
        <row r="26">
          <cell r="CB26">
            <v>0.072181</v>
          </cell>
        </row>
        <row r="28">
          <cell r="CB28">
            <v>0.057403</v>
          </cell>
        </row>
        <row r="29">
          <cell r="CB29">
            <v>0.111103</v>
          </cell>
        </row>
        <row r="124">
          <cell r="CB124">
            <v>538845.8964432001</v>
          </cell>
        </row>
        <row r="125">
          <cell r="CB125">
            <v>608264.3753424003</v>
          </cell>
        </row>
        <row r="126">
          <cell r="CB126">
            <v>142704.20208000002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0.15</v>
          </cell>
        </row>
        <row r="24">
          <cell r="D24">
            <v>3756.339026001049</v>
          </cell>
        </row>
        <row r="25">
          <cell r="D25">
            <v>248319.29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CB5">
            <v>0.020816</v>
          </cell>
        </row>
        <row r="13">
          <cell r="CB13">
            <v>0.143598</v>
          </cell>
        </row>
        <row r="31">
          <cell r="CB31">
            <v>0.079704</v>
          </cell>
        </row>
        <row r="33">
          <cell r="CB33">
            <v>0.288607</v>
          </cell>
        </row>
        <row r="46">
          <cell r="CB46">
            <v>0.159</v>
          </cell>
        </row>
        <row r="47">
          <cell r="CB47">
            <v>0.301</v>
          </cell>
        </row>
        <row r="48">
          <cell r="CB48">
            <v>0.077</v>
          </cell>
        </row>
        <row r="49">
          <cell r="CB49">
            <v>0.158</v>
          </cell>
        </row>
        <row r="50">
          <cell r="CB50">
            <v>0.041</v>
          </cell>
        </row>
        <row r="51">
          <cell r="CB51">
            <v>0.216</v>
          </cell>
        </row>
        <row r="52">
          <cell r="CB52">
            <v>0.044</v>
          </cell>
        </row>
        <row r="53">
          <cell r="CB53">
            <v>0.034</v>
          </cell>
        </row>
        <row r="55">
          <cell r="CB55">
            <v>0.268</v>
          </cell>
        </row>
        <row r="56">
          <cell r="CB56">
            <v>0.642</v>
          </cell>
        </row>
        <row r="57">
          <cell r="CB57">
            <v>0.057</v>
          </cell>
        </row>
        <row r="58">
          <cell r="CB58">
            <v>0.024</v>
          </cell>
        </row>
        <row r="60">
          <cell r="CB60">
            <v>0.284</v>
          </cell>
        </row>
        <row r="61">
          <cell r="CB61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B195" sqref="B195"/>
    </sheetView>
  </sheetViews>
  <sheetFormatPr defaultColWidth="9.140625" defaultRowHeight="15"/>
  <cols>
    <col min="1" max="1" width="9.140625" style="11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7" width="11.8515625" style="10" hidden="1" customWidth="1"/>
    <col min="8" max="8" width="9.140625" style="10" hidden="1" customWidth="1"/>
    <col min="9" max="9" width="17.00390625" style="10" hidden="1" customWidth="1"/>
    <col min="10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196</v>
      </c>
    </row>
    <row r="2" spans="1:22" s="5" customFormat="1" ht="33.75" customHeight="1">
      <c r="A2" s="16" t="s">
        <v>229</v>
      </c>
      <c r="B2" s="16"/>
      <c r="C2" s="16"/>
      <c r="D2" s="16"/>
      <c r="E2" s="4">
        <v>9704.6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15" t="s">
        <v>103</v>
      </c>
      <c r="B8" s="15"/>
      <c r="C8" s="15"/>
      <c r="D8" s="15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0.15</v>
      </c>
    </row>
    <row r="10" spans="1:5" ht="15.75">
      <c r="A10" s="6" t="s">
        <v>58</v>
      </c>
      <c r="B10" s="1" t="s">
        <v>74</v>
      </c>
      <c r="C10" s="1" t="s">
        <v>73</v>
      </c>
      <c r="D10" s="7">
        <f>'[3]по форме'!$D$24</f>
        <v>3756.339026001049</v>
      </c>
      <c r="E10" s="17"/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248319.29</v>
      </c>
    </row>
    <row r="12" spans="1:5" ht="31.5">
      <c r="A12" s="6" t="s">
        <v>77</v>
      </c>
      <c r="B12" s="1" t="s">
        <v>78</v>
      </c>
      <c r="C12" s="1" t="s">
        <v>73</v>
      </c>
      <c r="D12" s="7">
        <f>D13+D14+D15</f>
        <v>1289814.4738656003</v>
      </c>
      <c r="E12" s="18"/>
    </row>
    <row r="13" spans="1:4" ht="15.75">
      <c r="A13" s="6" t="s">
        <v>94</v>
      </c>
      <c r="B13" s="12" t="s">
        <v>79</v>
      </c>
      <c r="C13" s="1" t="s">
        <v>73</v>
      </c>
      <c r="D13" s="7">
        <f>'[2]УК 2019'!$CB$125</f>
        <v>608264.3753424003</v>
      </c>
    </row>
    <row r="14" spans="1:4" ht="15.75">
      <c r="A14" s="6" t="s">
        <v>95</v>
      </c>
      <c r="B14" s="12" t="s">
        <v>80</v>
      </c>
      <c r="C14" s="1" t="s">
        <v>73</v>
      </c>
      <c r="D14" s="7">
        <f>'[2]УК 2019'!$CB$124</f>
        <v>538845.8964432001</v>
      </c>
    </row>
    <row r="15" spans="1:4" ht="15.75">
      <c r="A15" s="6" t="s">
        <v>96</v>
      </c>
      <c r="B15" s="12" t="s">
        <v>81</v>
      </c>
      <c r="C15" s="1" t="s">
        <v>73</v>
      </c>
      <c r="D15" s="7">
        <f>'[2]УК 2019'!$CB$126</f>
        <v>142704.20208000002</v>
      </c>
    </row>
    <row r="16" spans="1:6" ht="15.75">
      <c r="A16" s="12" t="s">
        <v>82</v>
      </c>
      <c r="B16" s="12" t="s">
        <v>83</v>
      </c>
      <c r="C16" s="12" t="s">
        <v>73</v>
      </c>
      <c r="D16" s="13">
        <f>D17</f>
        <v>1160176.0138656003</v>
      </c>
      <c r="E16" s="10">
        <v>1059266.91</v>
      </c>
      <c r="F16" s="10" t="s">
        <v>228</v>
      </c>
    </row>
    <row r="17" spans="1:4" ht="31.5">
      <c r="A17" s="12" t="s">
        <v>59</v>
      </c>
      <c r="B17" s="12" t="s">
        <v>97</v>
      </c>
      <c r="C17" s="12" t="s">
        <v>73</v>
      </c>
      <c r="D17" s="13">
        <f>D12-D25+D250+D266</f>
        <v>1160176.0138656003</v>
      </c>
    </row>
    <row r="18" spans="1:4" ht="31.5">
      <c r="A18" s="12" t="s">
        <v>84</v>
      </c>
      <c r="B18" s="12" t="s">
        <v>98</v>
      </c>
      <c r="C18" s="12" t="s">
        <v>73</v>
      </c>
      <c r="D18" s="13">
        <v>0</v>
      </c>
    </row>
    <row r="19" spans="1:4" ht="15.75">
      <c r="A19" s="12" t="s">
        <v>60</v>
      </c>
      <c r="B19" s="12" t="s">
        <v>85</v>
      </c>
      <c r="C19" s="12" t="s">
        <v>73</v>
      </c>
      <c r="D19" s="13">
        <v>0</v>
      </c>
    </row>
    <row r="20" spans="1:4" ht="15.75">
      <c r="A20" s="12" t="s">
        <v>61</v>
      </c>
      <c r="B20" s="12" t="s">
        <v>86</v>
      </c>
      <c r="C20" s="12" t="s">
        <v>73</v>
      </c>
      <c r="D20" s="13">
        <v>0</v>
      </c>
    </row>
    <row r="21" spans="1:4" ht="15.75">
      <c r="A21" s="12" t="s">
        <v>87</v>
      </c>
      <c r="B21" s="12" t="s">
        <v>88</v>
      </c>
      <c r="C21" s="12" t="s">
        <v>73</v>
      </c>
      <c r="D21" s="13">
        <v>0</v>
      </c>
    </row>
    <row r="22" spans="1:4" ht="15.75">
      <c r="A22" s="12" t="s">
        <v>89</v>
      </c>
      <c r="B22" s="12" t="s">
        <v>90</v>
      </c>
      <c r="C22" s="12" t="s">
        <v>73</v>
      </c>
      <c r="D22" s="13">
        <f>D16+D10+D9</f>
        <v>1163932.5028916013</v>
      </c>
    </row>
    <row r="23" spans="1:4" ht="15.75">
      <c r="A23" s="12" t="s">
        <v>91</v>
      </c>
      <c r="B23" s="12" t="s">
        <v>99</v>
      </c>
      <c r="C23" s="12" t="s">
        <v>73</v>
      </c>
      <c r="D23" s="13">
        <v>0</v>
      </c>
    </row>
    <row r="24" spans="1:4" ht="15.75">
      <c r="A24" s="12" t="s">
        <v>92</v>
      </c>
      <c r="B24" s="12" t="s">
        <v>100</v>
      </c>
      <c r="C24" s="12" t="s">
        <v>73</v>
      </c>
      <c r="D24" s="13">
        <f>D22-D245</f>
        <v>-1089.4321155985817</v>
      </c>
    </row>
    <row r="25" spans="1:5" ht="15.75">
      <c r="A25" s="12" t="s">
        <v>93</v>
      </c>
      <c r="B25" s="12" t="s">
        <v>101</v>
      </c>
      <c r="C25" s="12" t="s">
        <v>73</v>
      </c>
      <c r="D25" s="13">
        <v>211884.5</v>
      </c>
      <c r="E25" s="17"/>
    </row>
    <row r="26" spans="1:4" ht="35.25" customHeight="1">
      <c r="A26" s="15" t="s">
        <v>102</v>
      </c>
      <c r="B26" s="15"/>
      <c r="C26" s="15"/>
      <c r="D26" s="15"/>
    </row>
    <row r="27" spans="1:22" s="5" customFormat="1" ht="31.5">
      <c r="A27" s="14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85795.22</v>
      </c>
      <c r="E28" s="19">
        <v>85795.22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0">
        <f>E28/E2</f>
        <v>8.840675555921933</v>
      </c>
      <c r="E32" s="4"/>
    </row>
    <row r="33" spans="1:22" s="5" customFormat="1" ht="31.5">
      <c r="A33" s="14" t="s">
        <v>115</v>
      </c>
      <c r="B33" s="3" t="s">
        <v>104</v>
      </c>
      <c r="C33" s="3" t="s">
        <v>67</v>
      </c>
      <c r="D33" s="3" t="s">
        <v>11</v>
      </c>
      <c r="E33" s="4" t="s">
        <v>198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110234.44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0">
        <v>5494.52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9">
        <f>E35/E2</f>
        <v>0.5661768645796839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197</v>
      </c>
      <c r="E39" s="10">
        <v>2625.16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9">
        <f>E39/E2</f>
        <v>0.2705067699853677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0">
        <v>28886.94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2.9766234569173378</v>
      </c>
    </row>
    <row r="47" spans="1:5" ht="31.5">
      <c r="A47" s="6" t="s">
        <v>211</v>
      </c>
      <c r="B47" s="1" t="s">
        <v>106</v>
      </c>
      <c r="C47" s="1" t="s">
        <v>67</v>
      </c>
      <c r="D47" s="1" t="s">
        <v>14</v>
      </c>
      <c r="E47" s="10">
        <v>72334.36</v>
      </c>
    </row>
    <row r="48" spans="1:4" ht="15.75">
      <c r="A48" s="6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214</v>
      </c>
      <c r="B50" s="1" t="s">
        <v>108</v>
      </c>
      <c r="C50" s="1" t="s">
        <v>73</v>
      </c>
      <c r="D50" s="9">
        <f>E47/E2</f>
        <v>7.453615811058673</v>
      </c>
    </row>
    <row r="51" spans="1:5" ht="47.25">
      <c r="A51" s="6" t="s">
        <v>215</v>
      </c>
      <c r="B51" s="1" t="s">
        <v>106</v>
      </c>
      <c r="C51" s="1" t="s">
        <v>67</v>
      </c>
      <c r="D51" s="9" t="s">
        <v>200</v>
      </c>
      <c r="E51" s="10">
        <v>893.46</v>
      </c>
    </row>
    <row r="52" spans="1:4" ht="15.75">
      <c r="A52" s="6" t="s">
        <v>216</v>
      </c>
      <c r="B52" s="1" t="s">
        <v>107</v>
      </c>
      <c r="C52" s="1" t="s">
        <v>67</v>
      </c>
      <c r="D52" s="9" t="s">
        <v>147</v>
      </c>
    </row>
    <row r="53" spans="1:4" ht="15.75">
      <c r="A53" s="6" t="s">
        <v>217</v>
      </c>
      <c r="B53" s="1" t="s">
        <v>64</v>
      </c>
      <c r="C53" s="1" t="s">
        <v>67</v>
      </c>
      <c r="D53" s="9" t="s">
        <v>10</v>
      </c>
    </row>
    <row r="54" spans="1:4" ht="15.75">
      <c r="A54" s="6" t="s">
        <v>218</v>
      </c>
      <c r="B54" s="1" t="s">
        <v>108</v>
      </c>
      <c r="C54" s="1" t="s">
        <v>73</v>
      </c>
      <c r="D54" s="9">
        <f>E51/E2</f>
        <v>0.09206561836654782</v>
      </c>
    </row>
    <row r="55" spans="1:5" ht="31.5">
      <c r="A55" s="6" t="s">
        <v>219</v>
      </c>
      <c r="B55" s="1" t="s">
        <v>106</v>
      </c>
      <c r="C55" s="1" t="s">
        <v>67</v>
      </c>
      <c r="D55" s="9" t="s">
        <v>199</v>
      </c>
      <c r="E55" s="10">
        <v>0</v>
      </c>
    </row>
    <row r="56" spans="1:4" ht="15.75">
      <c r="A56" s="6" t="s">
        <v>220</v>
      </c>
      <c r="B56" s="1" t="s">
        <v>107</v>
      </c>
      <c r="C56" s="1" t="s">
        <v>67</v>
      </c>
      <c r="D56" s="9" t="s">
        <v>147</v>
      </c>
    </row>
    <row r="57" spans="1:4" ht="15.75">
      <c r="A57" s="6" t="s">
        <v>221</v>
      </c>
      <c r="B57" s="1" t="s">
        <v>64</v>
      </c>
      <c r="C57" s="1" t="s">
        <v>67</v>
      </c>
      <c r="D57" s="9" t="s">
        <v>10</v>
      </c>
    </row>
    <row r="58" spans="1:4" ht="15.75">
      <c r="A58" s="6" t="s">
        <v>222</v>
      </c>
      <c r="B58" s="1" t="s">
        <v>108</v>
      </c>
      <c r="C58" s="1" t="s">
        <v>73</v>
      </c>
      <c r="D58" s="9">
        <f>E55/E2</f>
        <v>0</v>
      </c>
    </row>
    <row r="59" spans="1:22" s="5" customFormat="1" ht="24.75" customHeight="1">
      <c r="A59" s="14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75616.13</v>
      </c>
      <c r="E60" s="19">
        <v>75616.13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0">
        <f>E60/E2</f>
        <v>7.7917822475939245</v>
      </c>
      <c r="E64" s="4"/>
    </row>
    <row r="65" spans="1:22" s="5" customFormat="1" ht="33.75" customHeight="1">
      <c r="A65" s="14" t="s">
        <v>235</v>
      </c>
      <c r="B65" s="3" t="s">
        <v>104</v>
      </c>
      <c r="C65" s="3" t="s">
        <v>67</v>
      </c>
      <c r="D65" s="3" t="s">
        <v>225</v>
      </c>
      <c r="E65" s="4">
        <f>14300+(150500/10)</f>
        <v>29350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9">
        <f>E65</f>
        <v>29350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225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20">
        <f>E65/E2</f>
        <v>3.0243389732704076</v>
      </c>
      <c r="E70" s="4"/>
    </row>
    <row r="71" spans="1:22" s="5" customFormat="1" ht="27" customHeight="1">
      <c r="A71" s="14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142496.86</v>
      </c>
      <c r="E72" s="4">
        <v>142496.86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0">
        <f>E72/E2</f>
        <v>14.683434659852027</v>
      </c>
      <c r="E76" s="4"/>
    </row>
    <row r="77" spans="1:5" ht="31.5">
      <c r="A77" s="14" t="s">
        <v>135</v>
      </c>
      <c r="B77" s="3" t="s">
        <v>104</v>
      </c>
      <c r="C77" s="3" t="s">
        <v>67</v>
      </c>
      <c r="D77" s="3" t="s">
        <v>54</v>
      </c>
      <c r="E77" s="4"/>
    </row>
    <row r="78" spans="1:5" ht="15.75">
      <c r="A78" s="6" t="s">
        <v>136</v>
      </c>
      <c r="B78" s="1" t="s">
        <v>105</v>
      </c>
      <c r="C78" s="1" t="s">
        <v>73</v>
      </c>
      <c r="D78" s="1">
        <f>E78</f>
        <v>1981.97</v>
      </c>
      <c r="E78" s="4">
        <v>1981.97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138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139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140</v>
      </c>
      <c r="B82" s="1" t="s">
        <v>108</v>
      </c>
      <c r="C82" s="1" t="s">
        <v>73</v>
      </c>
      <c r="D82" s="20">
        <f>E78/E2</f>
        <v>0.20422995280588585</v>
      </c>
      <c r="E82" s="4"/>
    </row>
    <row r="83" spans="1:22" s="5" customFormat="1" ht="31.5">
      <c r="A83" s="14" t="s">
        <v>141</v>
      </c>
      <c r="B83" s="3" t="s">
        <v>104</v>
      </c>
      <c r="C83" s="3" t="s">
        <v>67</v>
      </c>
      <c r="D83" s="3" t="s">
        <v>55</v>
      </c>
      <c r="E83" s="10">
        <v>3396.05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3396.05</v>
      </c>
      <c r="F84" s="10">
        <v>120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0">
        <f>E83/F84</f>
        <v>28.300416666666667</v>
      </c>
    </row>
    <row r="89" spans="1:22" s="5" customFormat="1" ht="47.25">
      <c r="A89" s="14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105</v>
      </c>
      <c r="C90" s="1" t="s">
        <v>73</v>
      </c>
      <c r="D90" s="1">
        <f>E91+E95</f>
        <v>5754.26</v>
      </c>
      <c r="F90" s="1">
        <v>1149.8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0">
        <v>4374.5</v>
      </c>
      <c r="F91" s="21"/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1"/>
    </row>
    <row r="93" spans="1:4" ht="15.75">
      <c r="A93" s="6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251</v>
      </c>
      <c r="B94" s="1" t="s">
        <v>108</v>
      </c>
      <c r="C94" s="1" t="s">
        <v>73</v>
      </c>
      <c r="D94" s="20">
        <f>E91/F90</f>
        <v>3.804574708644982</v>
      </c>
      <c r="F94" s="1" t="s">
        <v>210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0">
        <v>1379.76</v>
      </c>
      <c r="F95" s="1">
        <f>F90</f>
        <v>1149.8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255</v>
      </c>
      <c r="B98" s="1" t="s">
        <v>108</v>
      </c>
      <c r="C98" s="1" t="s">
        <v>73</v>
      </c>
      <c r="D98" s="20">
        <f>E95/F95</f>
        <v>1.2</v>
      </c>
    </row>
    <row r="99" spans="1:22" s="5" customFormat="1" ht="63">
      <c r="A99" s="14" t="s">
        <v>150</v>
      </c>
      <c r="B99" s="3" t="s">
        <v>104</v>
      </c>
      <c r="C99" s="3" t="s">
        <v>67</v>
      </c>
      <c r="D99" s="3" t="s">
        <v>26</v>
      </c>
      <c r="E99" s="4"/>
      <c r="F99" s="1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105</v>
      </c>
      <c r="C100" s="1" t="s">
        <v>73</v>
      </c>
      <c r="D100" s="9">
        <f>E101+E105+E113+E117+E121+E125+E129+E133+E137+E141+E145+E149+E153+E109</f>
        <v>333023.74221040006</v>
      </c>
    </row>
    <row r="101" spans="1:7" ht="31.5">
      <c r="A101" s="6" t="s">
        <v>257</v>
      </c>
      <c r="B101" s="1" t="s">
        <v>106</v>
      </c>
      <c r="C101" s="1" t="s">
        <v>67</v>
      </c>
      <c r="D101" s="1" t="s">
        <v>27</v>
      </c>
      <c r="E101" s="10">
        <f>F101</f>
        <v>5356.939200000001</v>
      </c>
      <c r="F101" s="10">
        <f>('[4]УК 2019'!$CB$53+'[4]УК 2019'!$CB$61)*12*E2</f>
        <v>5356.939200000001</v>
      </c>
      <c r="G101" s="10">
        <f>2015.12+1886.77</f>
        <v>3901.89</v>
      </c>
    </row>
    <row r="102" spans="1:4" ht="15.75">
      <c r="A102" s="6" t="s">
        <v>251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20">
        <f>E101/E2</f>
        <v>0.552</v>
      </c>
    </row>
    <row r="105" spans="1:7" ht="31.5">
      <c r="A105" s="6" t="s">
        <v>260</v>
      </c>
      <c r="B105" s="1" t="s">
        <v>106</v>
      </c>
      <c r="C105" s="1" t="s">
        <v>67</v>
      </c>
      <c r="D105" s="1" t="s">
        <v>28</v>
      </c>
      <c r="E105" s="18">
        <f>F105+3000</f>
        <v>21516.3768</v>
      </c>
      <c r="F105" s="10">
        <f>'[4]УК 2019'!$CB$46*12*E2</f>
        <v>18516.3768</v>
      </c>
      <c r="G105" s="18">
        <v>11555.92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20">
        <f>E105/E2</f>
        <v>2.217131751952682</v>
      </c>
    </row>
    <row r="109" spans="1:7" ht="31.5">
      <c r="A109" s="6" t="s">
        <v>264</v>
      </c>
      <c r="B109" s="1" t="s">
        <v>106</v>
      </c>
      <c r="C109" s="1" t="s">
        <v>67</v>
      </c>
      <c r="D109" s="20" t="s">
        <v>227</v>
      </c>
      <c r="E109" s="10">
        <f>F109</f>
        <v>4774.6632</v>
      </c>
      <c r="F109" s="10">
        <f>'[4]УК 2019'!$CB$50*12*E2</f>
        <v>4774.6632</v>
      </c>
      <c r="G109" s="10">
        <v>2743.73</v>
      </c>
    </row>
    <row r="110" spans="1:4" ht="15.75">
      <c r="A110" s="6" t="s">
        <v>265</v>
      </c>
      <c r="B110" s="1" t="s">
        <v>107</v>
      </c>
      <c r="C110" s="1" t="s">
        <v>67</v>
      </c>
      <c r="D110" s="20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20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20">
        <f>E109/E2</f>
        <v>0.492</v>
      </c>
    </row>
    <row r="113" spans="1:7" ht="31.5">
      <c r="A113" s="6" t="s">
        <v>268</v>
      </c>
      <c r="B113" s="1" t="s">
        <v>106</v>
      </c>
      <c r="C113" s="1" t="s">
        <v>67</v>
      </c>
      <c r="D113" s="1" t="s">
        <v>3</v>
      </c>
      <c r="E113" s="10">
        <f>F113</f>
        <v>7918.953600000001</v>
      </c>
      <c r="F113" s="10">
        <f>('[4]УК 2019'!$CB$52+'[4]УК 2019'!$CB$58)*12*E2</f>
        <v>7918.953600000001</v>
      </c>
      <c r="G113" s="10">
        <v>6372.19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20">
        <f>E113/E2</f>
        <v>0.8160000000000001</v>
      </c>
    </row>
    <row r="117" spans="1:6" ht="31.5">
      <c r="A117" s="6" t="s">
        <v>272</v>
      </c>
      <c r="B117" s="1" t="s">
        <v>106</v>
      </c>
      <c r="C117" s="1" t="s">
        <v>67</v>
      </c>
      <c r="D117" s="1" t="s">
        <v>2</v>
      </c>
      <c r="E117" s="10">
        <v>96612.47</v>
      </c>
      <c r="F117" s="10">
        <f>('[4]УК 2019'!$CB$48+'[4]УК 2019'!$CB$56)*12*E2</f>
        <v>83731.28880000001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20">
        <f>E117/E2</f>
        <v>9.955327370525318</v>
      </c>
    </row>
    <row r="121" spans="1:7" ht="47.25">
      <c r="A121" s="6" t="s">
        <v>276</v>
      </c>
      <c r="B121" s="1" t="s">
        <v>106</v>
      </c>
      <c r="C121" s="1" t="s">
        <v>67</v>
      </c>
      <c r="D121" s="1" t="s">
        <v>32</v>
      </c>
      <c r="E121" s="10">
        <f>F121</f>
        <v>66263.0088</v>
      </c>
      <c r="F121" s="10">
        <f>('[4]УК 2019'!$CB$47+'[4]УК 2019'!$CB$55)*12*E2</f>
        <v>66263.0088</v>
      </c>
      <c r="G121" s="10">
        <f>17839.77+42076.85</f>
        <v>59916.619999999995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20">
        <f>E121/E2</f>
        <v>6.827999999999999</v>
      </c>
    </row>
    <row r="125" spans="1:7" ht="31.5">
      <c r="A125" s="6" t="s">
        <v>280</v>
      </c>
      <c r="B125" s="1" t="s">
        <v>106</v>
      </c>
      <c r="C125" s="1" t="s">
        <v>67</v>
      </c>
      <c r="D125" s="1" t="s">
        <v>34</v>
      </c>
      <c r="E125" s="10">
        <f>F125</f>
        <v>33073.2768</v>
      </c>
      <c r="F125" s="10">
        <f>'[4]УК 2019'!$CB$60*12*E2</f>
        <v>33073.2768</v>
      </c>
      <c r="G125" s="10">
        <f>16502.92*2</f>
        <v>33005.84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20">
        <f>E125/E2</f>
        <v>3.408</v>
      </c>
    </row>
    <row r="129" spans="1:7" ht="31.5">
      <c r="A129" s="6" t="s">
        <v>284</v>
      </c>
      <c r="B129" s="1" t="s">
        <v>106</v>
      </c>
      <c r="C129" s="1" t="s">
        <v>67</v>
      </c>
      <c r="D129" s="1" t="s">
        <v>36</v>
      </c>
      <c r="E129" s="10">
        <f>F129</f>
        <v>25154.323200000003</v>
      </c>
      <c r="F129" s="10">
        <f>'[4]УК 2019'!$CB$51*12*E2</f>
        <v>25154.323200000003</v>
      </c>
      <c r="G129" s="10">
        <v>9571.31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20">
        <f>E129/E2</f>
        <v>2.592</v>
      </c>
    </row>
    <row r="133" spans="1:7" ht="31.5">
      <c r="A133" s="6" t="s">
        <v>288</v>
      </c>
      <c r="B133" s="1" t="s">
        <v>106</v>
      </c>
      <c r="C133" s="1" t="s">
        <v>67</v>
      </c>
      <c r="D133" s="1" t="s">
        <v>37</v>
      </c>
      <c r="E133" s="10">
        <f>F133+2000</f>
        <v>20399.9216</v>
      </c>
      <c r="F133" s="10">
        <f>'[4]УК 2019'!$CB$49*12*E2</f>
        <v>18399.9216</v>
      </c>
      <c r="G133" s="10">
        <v>6992.66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20">
        <f>E133/E2</f>
        <v>2.1020878346351215</v>
      </c>
    </row>
    <row r="137" spans="1:7" ht="31.5">
      <c r="A137" s="6" t="s">
        <v>292</v>
      </c>
      <c r="B137" s="1" t="s">
        <v>106</v>
      </c>
      <c r="C137" s="1" t="s">
        <v>67</v>
      </c>
      <c r="D137" s="1" t="s">
        <v>206</v>
      </c>
      <c r="E137" s="10">
        <f>F137</f>
        <v>6637.946400000001</v>
      </c>
      <c r="F137" s="10">
        <f>'[4]УК 2019'!$CB$57*12*E2</f>
        <v>6637.946400000001</v>
      </c>
      <c r="G137" s="10">
        <v>3308.34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20">
        <f>E137/E2</f>
        <v>0.684</v>
      </c>
    </row>
    <row r="141" spans="1:5" ht="31.5">
      <c r="A141" s="6" t="s">
        <v>296</v>
      </c>
      <c r="B141" s="1" t="s">
        <v>106</v>
      </c>
      <c r="C141" s="1" t="s">
        <v>67</v>
      </c>
      <c r="D141" s="20" t="s">
        <v>205</v>
      </c>
      <c r="E141" s="10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20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20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20">
        <f>E141/E2</f>
        <v>0</v>
      </c>
    </row>
    <row r="145" spans="1:7" ht="31.5">
      <c r="A145" s="6" t="s">
        <v>300</v>
      </c>
      <c r="B145" s="1" t="s">
        <v>106</v>
      </c>
      <c r="C145" s="1" t="s">
        <v>67</v>
      </c>
      <c r="D145" s="20" t="s">
        <v>207</v>
      </c>
      <c r="E145" s="10">
        <f>F145</f>
        <v>2424.1314432000004</v>
      </c>
      <c r="F145" s="10">
        <f>'[4]УК 2019'!$CB$5*12*E2</f>
        <v>2424.1314432000004</v>
      </c>
      <c r="G145" s="10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20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20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20">
        <f>E145/E2</f>
        <v>0.24979200000000004</v>
      </c>
    </row>
    <row r="149" spans="1:7" ht="31.5">
      <c r="A149" s="6" t="s">
        <v>304</v>
      </c>
      <c r="B149" s="1" t="s">
        <v>106</v>
      </c>
      <c r="C149" s="1" t="s">
        <v>67</v>
      </c>
      <c r="D149" s="20" t="s">
        <v>204</v>
      </c>
      <c r="E149" s="10">
        <f>F149</f>
        <v>9281.9452608</v>
      </c>
      <c r="F149" s="10">
        <f>'[4]УК 2019'!$CB$31*12*E2</f>
        <v>9281.9452608</v>
      </c>
      <c r="G149" s="10">
        <v>0</v>
      </c>
    </row>
    <row r="150" spans="1:4" ht="15.75">
      <c r="A150" s="6" t="s">
        <v>305</v>
      </c>
      <c r="B150" s="1" t="s">
        <v>107</v>
      </c>
      <c r="C150" s="1" t="s">
        <v>67</v>
      </c>
      <c r="D150" s="20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20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20">
        <f>E149/E2</f>
        <v>0.9564479999999999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201</v>
      </c>
      <c r="E153" s="10">
        <f>F153</f>
        <v>33609.7859064</v>
      </c>
      <c r="F153" s="22">
        <f>'[4]УК 2019'!$CB$33*12*E2</f>
        <v>33609.7859064</v>
      </c>
      <c r="G153" s="10">
        <v>0</v>
      </c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23"/>
    </row>
    <row r="155" spans="1:5" ht="15.75">
      <c r="A155" s="6" t="s">
        <v>310</v>
      </c>
      <c r="B155" s="1" t="s">
        <v>64</v>
      </c>
      <c r="C155" s="1" t="s">
        <v>67</v>
      </c>
      <c r="D155" s="1" t="s">
        <v>10</v>
      </c>
      <c r="E155" s="10">
        <v>0</v>
      </c>
    </row>
    <row r="156" spans="1:4" ht="15.75">
      <c r="A156" s="6" t="s">
        <v>311</v>
      </c>
      <c r="B156" s="1" t="s">
        <v>108</v>
      </c>
      <c r="C156" s="1" t="s">
        <v>73</v>
      </c>
      <c r="D156" s="20">
        <f>E153/E2</f>
        <v>3.463284</v>
      </c>
    </row>
    <row r="157" spans="1:5" ht="47.25">
      <c r="A157" s="14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1">
        <f>E159+E163+E167+E171+E175+E179+E183+E187+E191+E195+E199</f>
        <v>300760.43709839997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v>2148.426</v>
      </c>
      <c r="F159" s="10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20">
        <f>E159/F159</f>
        <v>2148.426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226</v>
      </c>
      <c r="E163" s="19">
        <f>('[1]ук(2016)'!$CA$37+'[1]ук(2016)'!$CA$41)*12*'[1]ук(2016)'!$CA$3</f>
        <v>18625.7282328</v>
      </c>
      <c r="F163" s="10">
        <v>3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20">
        <f>E163/F163</f>
        <v>6208.5760776</v>
      </c>
      <c r="E166" s="4"/>
    </row>
    <row r="167" spans="1:7" ht="31.5">
      <c r="A167" s="6" t="s">
        <v>322</v>
      </c>
      <c r="B167" s="1" t="s">
        <v>106</v>
      </c>
      <c r="C167" s="1" t="s">
        <v>67</v>
      </c>
      <c r="D167" s="1" t="s">
        <v>41</v>
      </c>
      <c r="E167" s="10">
        <f>F167</f>
        <v>12938.5220856</v>
      </c>
      <c r="F167" s="10">
        <f>'[2]УК 2019'!$CB$29*12*E2</f>
        <v>12938.5220856</v>
      </c>
      <c r="G167" s="10">
        <v>1712.41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20">
        <f>E167/E2</f>
        <v>1.3332359999999999</v>
      </c>
    </row>
    <row r="171" spans="1:7" ht="31.5">
      <c r="A171" s="6" t="s">
        <v>326</v>
      </c>
      <c r="B171" s="1" t="s">
        <v>106</v>
      </c>
      <c r="C171" s="1" t="s">
        <v>67</v>
      </c>
      <c r="D171" s="1" t="s">
        <v>42</v>
      </c>
      <c r="E171" s="10">
        <f>F171</f>
        <v>8405.852791199999</v>
      </c>
      <c r="F171" s="10">
        <f>'[2]УК 2019'!$CB$26*12*E2</f>
        <v>8405.852791199999</v>
      </c>
      <c r="G171" s="10">
        <f>22.85</f>
        <v>22.85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20">
        <f>E171/E2</f>
        <v>0.8661719999999998</v>
      </c>
    </row>
    <row r="175" spans="1:9" ht="31.5">
      <c r="A175" s="6" t="s">
        <v>330</v>
      </c>
      <c r="B175" s="1" t="s">
        <v>106</v>
      </c>
      <c r="C175" s="1" t="s">
        <v>67</v>
      </c>
      <c r="D175" s="1" t="s">
        <v>43</v>
      </c>
      <c r="E175" s="10">
        <f>F175</f>
        <v>37152.35309040001</v>
      </c>
      <c r="F175" s="10">
        <f>'[2]УК 2019'!$CB$20*12*E2</f>
        <v>37152.35309040001</v>
      </c>
      <c r="G175" s="10">
        <f>7111.29</f>
        <v>7111.29</v>
      </c>
      <c r="I175" s="10" t="s">
        <v>233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20">
        <f>E175/E2</f>
        <v>3.8283240000000007</v>
      </c>
    </row>
    <row r="179" spans="1:7" ht="31.5">
      <c r="A179" s="6" t="s">
        <v>334</v>
      </c>
      <c r="B179" s="1" t="s">
        <v>106</v>
      </c>
      <c r="C179" s="1" t="s">
        <v>67</v>
      </c>
      <c r="D179" s="1" t="s">
        <v>194</v>
      </c>
      <c r="E179" s="10">
        <f>F179</f>
        <v>20329.2348984</v>
      </c>
      <c r="F179" s="10">
        <f>'[2]УК 2019'!$CB$19*12*E2</f>
        <v>20329.2348984</v>
      </c>
      <c r="G179" s="10">
        <f>586.76</f>
        <v>586.76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20">
        <f>E179/E2</f>
        <v>2.094804</v>
      </c>
    </row>
    <row r="183" spans="1:6" ht="31.5">
      <c r="A183" s="6" t="s">
        <v>338</v>
      </c>
      <c r="B183" s="1" t="s">
        <v>106</v>
      </c>
      <c r="C183" s="1" t="s">
        <v>67</v>
      </c>
      <c r="D183" s="1" t="s">
        <v>224</v>
      </c>
      <c r="E183" s="10">
        <f>24177.81+2434.06</f>
        <v>26611.870000000003</v>
      </c>
      <c r="F183" s="10">
        <f>'[2]УК 2019'!$CB$21*12*E2</f>
        <v>20482.0241208</v>
      </c>
    </row>
    <row r="184" spans="1:4" ht="15.75">
      <c r="A184" s="6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20">
        <f>E183/E2</f>
        <v>2.7421913319456754</v>
      </c>
    </row>
    <row r="187" spans="1:6" ht="31.5">
      <c r="A187" s="6" t="s">
        <v>342</v>
      </c>
      <c r="B187" s="1" t="s">
        <v>106</v>
      </c>
      <c r="C187" s="1" t="s">
        <v>67</v>
      </c>
      <c r="D187" s="1" t="s">
        <v>44</v>
      </c>
      <c r="E187" s="10">
        <f>10788.11+2695.63</f>
        <v>13483.740000000002</v>
      </c>
      <c r="F187" s="10">
        <f>'[2]УК 2019'!$CB$28*12*E2</f>
        <v>6684.8778456</v>
      </c>
    </row>
    <row r="188" spans="1:4" ht="15.75">
      <c r="A188" s="6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20">
        <f>E187/E2</f>
        <v>1.3894173896914865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45</v>
      </c>
      <c r="E191" s="10">
        <v>409.35</v>
      </c>
      <c r="F191" s="10" t="s">
        <v>202</v>
      </c>
    </row>
    <row r="192" spans="1:6" ht="15.75">
      <c r="A192" s="6" t="s">
        <v>347</v>
      </c>
      <c r="B192" s="1" t="s">
        <v>107</v>
      </c>
      <c r="C192" s="1" t="s">
        <v>67</v>
      </c>
      <c r="D192" s="1" t="s">
        <v>24</v>
      </c>
      <c r="F192" s="10" t="s">
        <v>10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20">
        <f>E191/E2</f>
        <v>0.04218102755394349</v>
      </c>
    </row>
    <row r="195" spans="1:7" ht="31.5">
      <c r="A195" s="6" t="s">
        <v>350</v>
      </c>
      <c r="B195" s="1" t="s">
        <v>106</v>
      </c>
      <c r="C195" s="1" t="s">
        <v>67</v>
      </c>
      <c r="D195" s="1" t="s">
        <v>46</v>
      </c>
      <c r="E195" s="10">
        <f>158049.06+2606.3</f>
        <v>160655.36</v>
      </c>
      <c r="F195" s="10">
        <f>'[2]УК 2019'!$CB$24*12*E2</f>
        <v>80807.68100400001</v>
      </c>
      <c r="G195" s="10">
        <v>70165.16</v>
      </c>
    </row>
    <row r="196" spans="1:4" ht="15.75">
      <c r="A196" s="6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20">
        <f>E195/E2</f>
        <v>16.554557632462952</v>
      </c>
    </row>
    <row r="199" spans="1:5" ht="31.5">
      <c r="A199" s="6" t="s">
        <v>354</v>
      </c>
      <c r="B199" s="1" t="s">
        <v>106</v>
      </c>
      <c r="C199" s="1" t="s">
        <v>67</v>
      </c>
      <c r="D199" s="20" t="s">
        <v>223</v>
      </c>
      <c r="E199" s="10">
        <v>0</v>
      </c>
    </row>
    <row r="200" spans="1:4" ht="15.75">
      <c r="A200" s="6" t="s">
        <v>355</v>
      </c>
      <c r="B200" s="1" t="s">
        <v>107</v>
      </c>
      <c r="C200" s="1" t="s">
        <v>67</v>
      </c>
      <c r="D200" s="20" t="s">
        <v>24</v>
      </c>
    </row>
    <row r="201" spans="1:4" ht="15.75">
      <c r="A201" s="6" t="s">
        <v>356</v>
      </c>
      <c r="B201" s="1" t="s">
        <v>64</v>
      </c>
      <c r="C201" s="1" t="s">
        <v>67</v>
      </c>
      <c r="D201" s="20" t="s">
        <v>10</v>
      </c>
    </row>
    <row r="202" spans="1:4" ht="15.75">
      <c r="A202" s="6" t="s">
        <v>357</v>
      </c>
      <c r="B202" s="1" t="s">
        <v>108</v>
      </c>
      <c r="C202" s="1" t="s">
        <v>73</v>
      </c>
      <c r="D202" s="20">
        <f>E199/E2</f>
        <v>0</v>
      </c>
    </row>
    <row r="203" spans="1:4" ht="47.25">
      <c r="A203" s="14" t="s">
        <v>152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358</v>
      </c>
      <c r="B204" s="1" t="s">
        <v>105</v>
      </c>
      <c r="C204" s="1" t="s">
        <v>73</v>
      </c>
      <c r="D204" s="1">
        <f>E205+E209+E213+E217+E221+E225+E229+E233+E237+E241</f>
        <v>76612.8256984</v>
      </c>
      <c r="F204" s="24"/>
    </row>
    <row r="205" spans="1:5" ht="31.5">
      <c r="A205" s="6" t="s">
        <v>153</v>
      </c>
      <c r="B205" s="1" t="s">
        <v>106</v>
      </c>
      <c r="C205" s="1" t="s">
        <v>67</v>
      </c>
      <c r="D205" s="1" t="s">
        <v>48</v>
      </c>
      <c r="E205" s="10">
        <v>0</v>
      </c>
    </row>
    <row r="206" spans="1:4" ht="15.75">
      <c r="A206" s="6" t="s">
        <v>154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155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156</v>
      </c>
      <c r="B208" s="1" t="s">
        <v>108</v>
      </c>
      <c r="C208" s="1" t="s">
        <v>73</v>
      </c>
      <c r="D208" s="1">
        <v>0</v>
      </c>
    </row>
    <row r="209" spans="1:6" ht="31.5">
      <c r="A209" s="6" t="s">
        <v>157</v>
      </c>
      <c r="B209" s="1" t="s">
        <v>106</v>
      </c>
      <c r="C209" s="1" t="s">
        <v>67</v>
      </c>
      <c r="D209" s="1" t="s">
        <v>50</v>
      </c>
      <c r="E209" s="10">
        <f>4279.96</f>
        <v>4279.96</v>
      </c>
      <c r="F209" s="10">
        <f>'[2]УК 2019'!$CB$11*12*E2</f>
        <v>21682.9101432</v>
      </c>
    </row>
    <row r="210" spans="1:4" ht="15.75">
      <c r="A210" s="6" t="s">
        <v>158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159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160</v>
      </c>
      <c r="B212" s="1" t="s">
        <v>108</v>
      </c>
      <c r="C212" s="1" t="s">
        <v>73</v>
      </c>
      <c r="D212" s="20">
        <f>E209/E2</f>
        <v>0.4410238443624673</v>
      </c>
    </row>
    <row r="213" spans="1:7" ht="31.5">
      <c r="A213" s="6" t="s">
        <v>359</v>
      </c>
      <c r="B213" s="1" t="s">
        <v>106</v>
      </c>
      <c r="C213" s="1" t="s">
        <v>67</v>
      </c>
      <c r="D213" s="1" t="s">
        <v>49</v>
      </c>
      <c r="E213" s="10">
        <v>17208.24</v>
      </c>
      <c r="F213" s="10" t="s">
        <v>234</v>
      </c>
      <c r="G213" s="10">
        <f>'[4]УК 2019'!$CB$13*12*E2</f>
        <v>16722.733809600002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20">
        <f>E213/E2</f>
        <v>1.7732044597407417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162</v>
      </c>
      <c r="E217" s="10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6" ht="31.5">
      <c r="A221" s="6" t="s">
        <v>367</v>
      </c>
      <c r="B221" s="1" t="s">
        <v>106</v>
      </c>
      <c r="C221" s="1" t="s">
        <v>67</v>
      </c>
      <c r="D221" s="1" t="s">
        <v>208</v>
      </c>
      <c r="E221" s="10">
        <f>25510.45+5000</f>
        <v>30510.45</v>
      </c>
      <c r="F221" s="10">
        <f>'[2]УК 2019'!$CB$9*12*E2</f>
        <v>7835.571676799999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0">
        <f>E221/E2</f>
        <v>3.1439162871215713</v>
      </c>
    </row>
    <row r="225" spans="1:6" ht="31.5">
      <c r="A225" s="6" t="s">
        <v>371</v>
      </c>
      <c r="B225" s="1" t="s">
        <v>106</v>
      </c>
      <c r="C225" s="1" t="s">
        <v>67</v>
      </c>
      <c r="D225" s="1" t="s">
        <v>1</v>
      </c>
      <c r="E225" s="10">
        <f>22047.14</f>
        <v>22047.14</v>
      </c>
      <c r="F225" s="10">
        <f>'[2]УК 2019'!$CB$8*12*E2</f>
        <v>67840.0451184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0">
        <f>E225/E2</f>
        <v>2.271823671248686</v>
      </c>
    </row>
    <row r="229" spans="1:7" ht="31.5">
      <c r="A229" s="6" t="s">
        <v>375</v>
      </c>
      <c r="B229" s="1" t="s">
        <v>106</v>
      </c>
      <c r="C229" s="1" t="s">
        <v>67</v>
      </c>
      <c r="D229" s="1" t="s">
        <v>0</v>
      </c>
      <c r="E229" s="10">
        <f>F229</f>
        <v>1871.0856984000004</v>
      </c>
      <c r="F229" s="10">
        <f>'[2]УК 2019'!$CB$16*12*E2</f>
        <v>1871.0856984000004</v>
      </c>
      <c r="G229" s="10">
        <v>0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0">
        <f>E229/E2</f>
        <v>0.19280400000000003</v>
      </c>
    </row>
    <row r="233" spans="1:6" ht="31.5">
      <c r="A233" s="6" t="s">
        <v>379</v>
      </c>
      <c r="B233" s="1" t="s">
        <v>106</v>
      </c>
      <c r="C233" s="1" t="s">
        <v>67</v>
      </c>
      <c r="D233" s="1" t="s">
        <v>51</v>
      </c>
      <c r="E233" s="10">
        <v>0</v>
      </c>
      <c r="F233" s="10">
        <f>'[2]УК 2019'!$CB$14*12*E2</f>
        <v>40740.337802400005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0">
        <f>E233/E2</f>
        <v>0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10">
        <f>219.88+476.07</f>
        <v>695.95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20">
        <f>E237/E2</f>
        <v>0.0717134142571564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10">
        <v>0</v>
      </c>
      <c r="F241" s="10" t="s">
        <v>203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195</v>
      </c>
    </row>
    <row r="244" spans="1:4" ht="15.75">
      <c r="A244" s="6" t="s">
        <v>390</v>
      </c>
      <c r="B244" s="1" t="s">
        <v>108</v>
      </c>
      <c r="C244" s="1" t="s">
        <v>73</v>
      </c>
      <c r="D244" s="20">
        <f>E241/E2</f>
        <v>0</v>
      </c>
    </row>
    <row r="245" spans="1:4" ht="15.75">
      <c r="A245" s="6"/>
      <c r="B245" s="3" t="s">
        <v>161</v>
      </c>
      <c r="C245" s="1" t="s">
        <v>73</v>
      </c>
      <c r="D245" s="8">
        <f>SUM(D28,D34,D60,D66,D72,D84,D90,D100,D158,D204,D78)</f>
        <v>1165021.9350071999</v>
      </c>
    </row>
    <row r="246" spans="1:4" ht="15.75">
      <c r="A246" s="15" t="s">
        <v>163</v>
      </c>
      <c r="B246" s="15"/>
      <c r="C246" s="15"/>
      <c r="D246" s="15"/>
    </row>
    <row r="247" spans="1:4" ht="15.75">
      <c r="A247" s="6" t="s">
        <v>164</v>
      </c>
      <c r="B247" s="1" t="s">
        <v>165</v>
      </c>
      <c r="C247" s="1" t="s">
        <v>166</v>
      </c>
      <c r="D247" s="25">
        <v>3</v>
      </c>
    </row>
    <row r="248" spans="1:4" ht="15.75">
      <c r="A248" s="6" t="s">
        <v>167</v>
      </c>
      <c r="B248" s="1" t="s">
        <v>168</v>
      </c>
      <c r="C248" s="1" t="s">
        <v>166</v>
      </c>
      <c r="D248" s="25">
        <v>3</v>
      </c>
    </row>
    <row r="249" spans="1:4" ht="15.75">
      <c r="A249" s="6" t="s">
        <v>169</v>
      </c>
      <c r="B249" s="1" t="s">
        <v>170</v>
      </c>
      <c r="C249" s="1" t="s">
        <v>166</v>
      </c>
      <c r="D249" s="1">
        <v>0</v>
      </c>
    </row>
    <row r="250" spans="1:4" ht="15.75">
      <c r="A250" s="6" t="s">
        <v>171</v>
      </c>
      <c r="B250" s="1" t="s">
        <v>172</v>
      </c>
      <c r="C250" s="1" t="s">
        <v>73</v>
      </c>
      <c r="D250" s="9">
        <v>-16153.96</v>
      </c>
    </row>
    <row r="251" spans="1:4" ht="15.75">
      <c r="A251" s="15" t="s">
        <v>173</v>
      </c>
      <c r="B251" s="15"/>
      <c r="C251" s="15"/>
      <c r="D251" s="15"/>
    </row>
    <row r="252" spans="1:4" ht="15.75">
      <c r="A252" s="6" t="s">
        <v>174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175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176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177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178</v>
      </c>
      <c r="B256" s="1" t="s">
        <v>179</v>
      </c>
      <c r="C256" s="1" t="s">
        <v>73</v>
      </c>
      <c r="D256" s="1">
        <v>0</v>
      </c>
    </row>
    <row r="257" spans="1:4" ht="15.75">
      <c r="A257" s="6" t="s">
        <v>180</v>
      </c>
      <c r="B257" s="1" t="s">
        <v>101</v>
      </c>
      <c r="C257" s="1" t="s">
        <v>73</v>
      </c>
      <c r="D257" s="1">
        <v>0</v>
      </c>
    </row>
    <row r="258" spans="1:4" ht="15.75">
      <c r="A258" s="15" t="s">
        <v>181</v>
      </c>
      <c r="B258" s="15"/>
      <c r="C258" s="15"/>
      <c r="D258" s="15"/>
    </row>
    <row r="259" spans="1:4" ht="15.75">
      <c r="A259" s="6" t="s">
        <v>182</v>
      </c>
      <c r="B259" s="1" t="s">
        <v>165</v>
      </c>
      <c r="C259" s="1" t="s">
        <v>166</v>
      </c>
      <c r="D259" s="1">
        <v>0</v>
      </c>
    </row>
    <row r="260" spans="1:4" ht="15.75">
      <c r="A260" s="6" t="s">
        <v>183</v>
      </c>
      <c r="B260" s="1" t="s">
        <v>168</v>
      </c>
      <c r="C260" s="1" t="s">
        <v>166</v>
      </c>
      <c r="D260" s="1">
        <v>0</v>
      </c>
    </row>
    <row r="261" spans="1:4" ht="15.75">
      <c r="A261" s="6" t="s">
        <v>184</v>
      </c>
      <c r="B261" s="1" t="s">
        <v>185</v>
      </c>
      <c r="C261" s="1" t="s">
        <v>166</v>
      </c>
      <c r="D261" s="1">
        <v>0</v>
      </c>
    </row>
    <row r="262" spans="1:4" ht="15.75">
      <c r="A262" s="6" t="s">
        <v>186</v>
      </c>
      <c r="B262" s="1" t="s">
        <v>172</v>
      </c>
      <c r="C262" s="1" t="s">
        <v>73</v>
      </c>
      <c r="D262" s="1">
        <v>0</v>
      </c>
    </row>
    <row r="263" spans="1:4" ht="15.75">
      <c r="A263" s="15" t="s">
        <v>187</v>
      </c>
      <c r="B263" s="15"/>
      <c r="C263" s="15"/>
      <c r="D263" s="15"/>
    </row>
    <row r="264" spans="1:4" ht="15.75">
      <c r="A264" s="6" t="s">
        <v>188</v>
      </c>
      <c r="B264" s="1" t="s">
        <v>189</v>
      </c>
      <c r="C264" s="1" t="s">
        <v>166</v>
      </c>
      <c r="D264" s="1">
        <v>28</v>
      </c>
    </row>
    <row r="265" spans="1:4" ht="15.75">
      <c r="A265" s="6" t="s">
        <v>190</v>
      </c>
      <c r="B265" s="1" t="s">
        <v>191</v>
      </c>
      <c r="C265" s="1" t="s">
        <v>166</v>
      </c>
      <c r="D265" s="1">
        <v>0</v>
      </c>
    </row>
    <row r="266" spans="1:4" ht="31.5">
      <c r="A266" s="6" t="s">
        <v>192</v>
      </c>
      <c r="B266" s="1" t="s">
        <v>193</v>
      </c>
      <c r="C266" s="1" t="s">
        <v>73</v>
      </c>
      <c r="D266" s="7">
        <v>98400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  <rowBreaks count="1" manualBreakCount="1">
    <brk id="1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2021-03-16T10:32:05Z</dcterms:modified>
  <cp:category/>
  <cp:version/>
  <cp:contentType/>
  <cp:contentStatus/>
</cp:coreProperties>
</file>