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<sst xmlns="http://schemas.openxmlformats.org/spreadsheetml/2006/main" count="962" uniqueCount="394">
  <si>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</si>
  <si>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</si>
  <si>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</si>
  <si>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</si>
  <si>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</si>
  <si>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</si>
  <si>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</si>
  <si>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</si>
  <si>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</si>
  <si>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</si>
  <si>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</si>
  <si>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</si>
  <si>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</si>
  <si>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</si>
  <si>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</si>
  <si>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</si>
  <si>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</si>
  <si>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</si>
  <si>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</si>
  <si>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</si>
  <si>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</si>
  <si>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</si>
  <si>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</si>
  <si>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</si>
  <si>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</si>
  <si>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</si>
  <si>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</si>
  <si>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</si>
  <si>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</si>
  <si>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</si>
  <si>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</si>
  <si>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</si>
  <si>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</si>
  <si>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</si>
  <si>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</si>
  <si>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</si>
  <si>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</si>
  <si>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</si>
  <si>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</si>
  <si>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</si>
  <si>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</si>
  <si>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</si>
  <si>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</si>
  <si>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</si>
  <si>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</si>
  <si>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</si>
  <si>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</si>
  <si>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</si>
  <si>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</si>
  <si>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</si>
  <si>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</si>
  <si>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</si>
  <si>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</si>
  <si>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</si>
  <si>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</si>
  <si>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</si>
  <si>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</si>
  <si>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</si>
  <si>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</si>
  <si>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</si>
  <si>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</si>
  <si>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</si>
  <si>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</si>
  <si>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</si>
  <si>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</si>
  <si>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</si>
  <si>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</si>
  <si>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</si>
  <si>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</si>
  <si>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</si>
  <si>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</si>
  <si>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</si>
  <si>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</si>
  <si>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</si>
  <si>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</si>
  <si>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</si>
  <si>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</si>
  <si>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</si>
  <si>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</si>
  <si>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</si>
  <si>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</si>
  <si>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</si>
  <si>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</si>
  <si>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</si>
  <si>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</si>
  <si>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</si>
  <si>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</si>
  <si>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</si>
  <si>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</si>
  <si>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</si>
  <si>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</si>
  <si>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</si>
  <si>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</si>
  <si>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</si>
  <si>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</si>
  <si>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</si>
  <si>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</si>
  <si>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</si>
  <si>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</si>
  <si>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</si>
  <si>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</si>
  <si>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</si>
  <si>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</si>
  <si>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</si>
  <si>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</si>
  <si>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</si>
  <si>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</si>
  <si>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</si>
  <si>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</si>
  <si>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</si>
  <si>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</si>
  <si>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</si>
  <si>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</si>
  <si>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</si>
  <si>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</si>
  <si>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</si>
  <si>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</si>
  <si>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</si>
  <si>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</si>
  <si>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</si>
  <si>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</si>
  <si>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</si>
  <si>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</si>
  <si>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</si>
  <si>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</si>
  <si>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</si>
  <si>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</si>
  <si>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</si>
  <si>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</si>
  <si>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</si>
  <si>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</si>
  <si>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</si>
  <si>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</si>
  <si>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</si>
  <si>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</si>
  <si>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</si>
  <si>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</si>
  <si>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</si>
  <si>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</si>
  <si>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</si>
  <si>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</si>
  <si>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</si>
  <si>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</si>
  <si>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</si>
  <si>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</si>
  <si>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</si>
  <si>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</si>
  <si>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</si>
  <si>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</si>
  <si>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</si>
  <si>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</si>
  <si>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</si>
  <si>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</si>
  <si>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</si>
  <si>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</si>
  <si>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</si>
  <si>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</si>
  <si>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</si>
  <si>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</si>
  <si>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</si>
  <si>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</si>
  <si>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</si>
  <si>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</si>
  <si>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</si>
  <si>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</si>
  <si>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</si>
  <si>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</si>
  <si>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</si>
  <si>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</si>
  <si>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</si>
  <si>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</si>
  <si>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</si>
  <si>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</si>
  <si>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</si>
  <si>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</si>
  <si>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</si>
  <si>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</si>
  <si>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</si>
  <si>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</si>
  <si>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</si>
  <si>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</si>
  <si>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</si>
  <si>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</si>
  <si>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</si>
  <si>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</si>
  <si>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</si>
  <si>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</si>
  <si>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</si>
  <si>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</si>
  <si>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</si>
  <si>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</si>
  <si>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</si>
  <si>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</si>
  <si>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</si>
  <si>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</si>
  <si>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</si>
  <si>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</si>
  <si>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</si>
  <si>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</si>
  <si>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</si>
  <si>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</si>
  <si>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</si>
  <si>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</si>
  <si>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</si>
  <si>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</si>
  <si>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</si>
  <si>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</si>
  <si>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</si>
  <si>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</si>
  <si>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</si>
  <si>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</si>
  <si>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</si>
  <si>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</si>
  <si>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</si>
  <si>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</si>
  <si>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</si>
  <si>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</si>
  <si>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</si>
  <si>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</si>
  <si>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</si>
  <si>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</si>
  <si>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</si>
  <si>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</si>
  <si>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</si>
  <si>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</si>
  <si>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</si>
  <si>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</si>
  <si>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</si>
  <si>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13  ул. Семашко в    г. Липецке</t>
  </si>
  <si>
    <t>31.03.2021 г.</t>
  </si>
  <si>
    <t>01.01.2020 г.</t>
  </si>
  <si>
    <t>31.12.2020 г.</t>
  </si>
  <si>
    <t>зевс 2020=3290</t>
  </si>
  <si>
    <t xml:space="preserve">Ремонт  балконных козырьков </t>
  </si>
  <si>
    <t>Ремонт  просевшей отмостки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</si>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</sst>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1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8">
          <cell r="I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X3">
            <v>2703.5</v>
          </cell>
        </row>
        <row r="37">
          <cell r="AX37">
            <v>0.130886</v>
          </cell>
        </row>
        <row r="41">
          <cell r="AX41">
            <v>0.013503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AX124">
            <v>152645.871306</v>
          </cell>
        </row>
        <row r="125">
          <cell r="AX125">
            <v>169997.92919400008</v>
          </cell>
        </row>
        <row r="126">
          <cell r="AX126">
            <v>39754.4268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-40237.456467999786</v>
          </cell>
        </row>
        <row r="25">
          <cell r="D25">
            <v>46633.24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"/>
  <sheetViews>
    <sheetView tabSelected="1" view="pageBreakPreview" zoomScaleNormal="90" zoomScaleSheetLayoutView="100" zoomScalePageLayoutView="0" workbookViewId="0" topLeftCell="A56">
      <selection activeCell="B62" sqref="B62"/>
    </sheetView>
  </sheetViews>
  <sheetFormatPr defaultColWidth="9.140625" defaultRowHeight="15"/>
  <cols>
    <col min="1" max="1" width="9.140625" style="22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19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2" customWidth="1"/>
  </cols>
  <sheetData>
    <row r="1" ht="15.75">
      <c r="E1" s="19" t="s">
        <v>197</v>
      </c>
    </row>
    <row r="2" spans="1:22" s="5" customFormat="1" ht="33.75" customHeight="1">
      <c r="A2" s="28" t="s">
        <v>228</v>
      </c>
      <c r="B2" s="28"/>
      <c r="C2" s="28"/>
      <c r="D2" s="28"/>
      <c r="E2" s="4">
        <v>2703.5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229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230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231</v>
      </c>
    </row>
    <row r="8" spans="1:4" ht="42.75" customHeight="1">
      <c r="A8" s="27" t="s">
        <v>102</v>
      </c>
      <c r="B8" s="27"/>
      <c r="C8" s="27"/>
      <c r="D8" s="27"/>
    </row>
    <row r="9" spans="1:4" ht="15.75">
      <c r="A9" s="6" t="s">
        <v>56</v>
      </c>
      <c r="B9" s="1" t="s">
        <v>71</v>
      </c>
      <c r="C9" s="1" t="s">
        <v>72</v>
      </c>
      <c r="D9" s="15">
        <f>'[4]по форме'!$D$23</f>
        <v>0</v>
      </c>
    </row>
    <row r="10" spans="1:6" ht="15.75">
      <c r="A10" s="6" t="s">
        <v>57</v>
      </c>
      <c r="B10" s="1" t="s">
        <v>73</v>
      </c>
      <c r="C10" s="1" t="s">
        <v>72</v>
      </c>
      <c r="D10" s="15">
        <f>'[4]по форме'!$D$24</f>
        <v>-40237.456467999786</v>
      </c>
      <c r="F10" s="17">
        <f>D10-D249</f>
        <v>-392051.0311059998</v>
      </c>
    </row>
    <row r="11" spans="1:4" ht="15.75">
      <c r="A11" s="6" t="s">
        <v>74</v>
      </c>
      <c r="B11" s="1" t="s">
        <v>75</v>
      </c>
      <c r="C11" s="1" t="s">
        <v>72</v>
      </c>
      <c r="D11" s="15">
        <f>'[4]по форме'!$D$25</f>
        <v>46633.24</v>
      </c>
    </row>
    <row r="12" spans="1:4" ht="31.5">
      <c r="A12" s="6" t="s">
        <v>76</v>
      </c>
      <c r="B12" s="1" t="s">
        <v>77</v>
      </c>
      <c r="C12" s="1" t="s">
        <v>72</v>
      </c>
      <c r="D12" s="15">
        <f>D13+D14+D15</f>
        <v>362398.2273000001</v>
      </c>
    </row>
    <row r="13" spans="1:4" ht="15.75">
      <c r="A13" s="6" t="s">
        <v>93</v>
      </c>
      <c r="B13" s="23" t="s">
        <v>78</v>
      </c>
      <c r="C13" s="1" t="s">
        <v>72</v>
      </c>
      <c r="D13" s="15">
        <f>'[3]УК 2019'!$AX$125</f>
        <v>169997.92919400008</v>
      </c>
    </row>
    <row r="14" spans="1:4" ht="15.75">
      <c r="A14" s="6" t="s">
        <v>94</v>
      </c>
      <c r="B14" s="23" t="s">
        <v>79</v>
      </c>
      <c r="C14" s="1" t="s">
        <v>72</v>
      </c>
      <c r="D14" s="15">
        <f>'[3]УК 2019'!$AX$124</f>
        <v>152645.871306</v>
      </c>
    </row>
    <row r="15" spans="1:4" ht="15.75">
      <c r="A15" s="6" t="s">
        <v>95</v>
      </c>
      <c r="B15" s="23" t="s">
        <v>80</v>
      </c>
      <c r="C15" s="1" t="s">
        <v>72</v>
      </c>
      <c r="D15" s="15">
        <f>'[3]УК 2019'!$AX$126</f>
        <v>39754.4268</v>
      </c>
    </row>
    <row r="16" spans="1:5" ht="15.75">
      <c r="A16" s="23" t="s">
        <v>81</v>
      </c>
      <c r="B16" s="23" t="s">
        <v>82</v>
      </c>
      <c r="C16" s="23" t="s">
        <v>72</v>
      </c>
      <c r="D16" s="24">
        <f>D17</f>
        <v>308227.42730000004</v>
      </c>
      <c r="E16" s="19">
        <v>362114.5</v>
      </c>
    </row>
    <row r="17" spans="1:4" ht="31.5">
      <c r="A17" s="23" t="s">
        <v>58</v>
      </c>
      <c r="B17" s="23" t="s">
        <v>96</v>
      </c>
      <c r="C17" s="23" t="s">
        <v>72</v>
      </c>
      <c r="D17" s="24">
        <f>D12-D25+D254+D271</f>
        <v>308227.42730000004</v>
      </c>
    </row>
    <row r="18" spans="1:4" ht="31.5">
      <c r="A18" s="23" t="s">
        <v>83</v>
      </c>
      <c r="B18" s="23" t="s">
        <v>97</v>
      </c>
      <c r="C18" s="23" t="s">
        <v>72</v>
      </c>
      <c r="D18" s="24">
        <v>0</v>
      </c>
    </row>
    <row r="19" spans="1:4" ht="15.75">
      <c r="A19" s="23" t="s">
        <v>59</v>
      </c>
      <c r="B19" s="23" t="s">
        <v>84</v>
      </c>
      <c r="C19" s="23" t="s">
        <v>72</v>
      </c>
      <c r="D19" s="24">
        <v>0</v>
      </c>
    </row>
    <row r="20" spans="1:4" ht="15.75">
      <c r="A20" s="23" t="s">
        <v>60</v>
      </c>
      <c r="B20" s="23" t="s">
        <v>85</v>
      </c>
      <c r="C20" s="23" t="s">
        <v>72</v>
      </c>
      <c r="D20" s="24">
        <v>0</v>
      </c>
    </row>
    <row r="21" spans="1:4" ht="15.75">
      <c r="A21" s="23" t="s">
        <v>86</v>
      </c>
      <c r="B21" s="23" t="s">
        <v>87</v>
      </c>
      <c r="C21" s="23" t="s">
        <v>72</v>
      </c>
      <c r="D21" s="24">
        <v>0</v>
      </c>
    </row>
    <row r="22" spans="1:4" ht="15.75">
      <c r="A22" s="23" t="s">
        <v>88</v>
      </c>
      <c r="B22" s="23" t="s">
        <v>89</v>
      </c>
      <c r="C22" s="23" t="s">
        <v>72</v>
      </c>
      <c r="D22" s="24">
        <f>D16+D10+D9</f>
        <v>267989.97083200025</v>
      </c>
    </row>
    <row r="23" spans="1:4" ht="15.75">
      <c r="A23" s="23" t="s">
        <v>90</v>
      </c>
      <c r="B23" s="23" t="s">
        <v>98</v>
      </c>
      <c r="C23" s="23" t="s">
        <v>72</v>
      </c>
      <c r="D23" s="24">
        <f>'[1]Управл 2017'!$I$78</f>
        <v>0</v>
      </c>
    </row>
    <row r="24" spans="1:4" ht="15.75">
      <c r="A24" s="23" t="s">
        <v>91</v>
      </c>
      <c r="B24" s="23" t="s">
        <v>99</v>
      </c>
      <c r="C24" s="23" t="s">
        <v>72</v>
      </c>
      <c r="D24" s="24">
        <f>D22-D249</f>
        <v>-83823.60380599974</v>
      </c>
    </row>
    <row r="25" spans="1:5" ht="15.75">
      <c r="A25" s="23" t="s">
        <v>92</v>
      </c>
      <c r="B25" s="23" t="s">
        <v>100</v>
      </c>
      <c r="C25" s="23" t="s">
        <v>72</v>
      </c>
      <c r="D25" s="24">
        <v>52902.34</v>
      </c>
      <c r="E25" s="17">
        <f>58781.63</f>
        <v>58781.63</v>
      </c>
    </row>
    <row r="26" spans="1:4" ht="35.25" customHeight="1">
      <c r="A26" s="27" t="s">
        <v>101</v>
      </c>
      <c r="B26" s="27"/>
      <c r="C26" s="27"/>
      <c r="D26" s="27"/>
    </row>
    <row r="27" spans="1:22" s="5" customFormat="1" ht="31.5">
      <c r="A27" s="20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108</v>
      </c>
      <c r="B28" s="1" t="s">
        <v>104</v>
      </c>
      <c r="C28" s="1" t="s">
        <v>72</v>
      </c>
      <c r="D28" s="14">
        <f>E28</f>
        <v>29230.16</v>
      </c>
      <c r="E28" s="13">
        <v>29230.16</v>
      </c>
      <c r="F28" s="19">
        <f>0.885*12*E2</f>
        <v>28711.170000000002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18">
        <f>E28/E2</f>
        <v>10.811969668947661</v>
      </c>
      <c r="E32" s="4"/>
    </row>
    <row r="33" spans="1:22" s="5" customFormat="1" ht="31.5">
      <c r="A33" s="20" t="s">
        <v>114</v>
      </c>
      <c r="B33" s="3" t="s">
        <v>103</v>
      </c>
      <c r="C33" s="3" t="s">
        <v>66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5">
        <f>E35+E39+E43+E47+E51+E55</f>
        <v>35111.43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19">
        <v>1751.87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4">
        <f>E35/E2</f>
        <v>0.6480007397817643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198</v>
      </c>
      <c r="E39" s="19">
        <v>837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4">
        <f>E39/E2</f>
        <v>0.30959866839282413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19">
        <v>9210.28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5">
        <f>E43/E2</f>
        <v>3.406798594414648</v>
      </c>
    </row>
    <row r="47" spans="1:5" ht="31.5">
      <c r="A47" s="6" t="s">
        <v>211</v>
      </c>
      <c r="B47" s="1" t="s">
        <v>105</v>
      </c>
      <c r="C47" s="1" t="s">
        <v>66</v>
      </c>
      <c r="D47" s="1" t="s">
        <v>14</v>
      </c>
      <c r="E47" s="19">
        <v>23063.02</v>
      </c>
    </row>
    <row r="48" spans="1:4" ht="15.75">
      <c r="A48" s="6" t="s">
        <v>212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213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214</v>
      </c>
      <c r="B50" s="1" t="s">
        <v>107</v>
      </c>
      <c r="C50" s="1" t="s">
        <v>72</v>
      </c>
      <c r="D50" s="14">
        <f>E47/E2</f>
        <v>8.53080081375994</v>
      </c>
    </row>
    <row r="51" spans="1:5" ht="47.25">
      <c r="A51" s="6" t="s">
        <v>215</v>
      </c>
      <c r="B51" s="1" t="s">
        <v>105</v>
      </c>
      <c r="C51" s="1" t="s">
        <v>66</v>
      </c>
      <c r="D51" s="14" t="s">
        <v>201</v>
      </c>
      <c r="E51" s="19">
        <v>249.26</v>
      </c>
    </row>
    <row r="52" spans="1:4" ht="15.75">
      <c r="A52" s="6" t="s">
        <v>216</v>
      </c>
      <c r="B52" s="1" t="s">
        <v>106</v>
      </c>
      <c r="C52" s="1" t="s">
        <v>66</v>
      </c>
      <c r="D52" s="14" t="s">
        <v>146</v>
      </c>
    </row>
    <row r="53" spans="1:4" ht="15.75">
      <c r="A53" s="6" t="s">
        <v>217</v>
      </c>
      <c r="B53" s="1" t="s">
        <v>63</v>
      </c>
      <c r="C53" s="1" t="s">
        <v>66</v>
      </c>
      <c r="D53" s="14" t="s">
        <v>10</v>
      </c>
    </row>
    <row r="54" spans="1:4" ht="15.75">
      <c r="A54" s="6" t="s">
        <v>218</v>
      </c>
      <c r="B54" s="1" t="s">
        <v>107</v>
      </c>
      <c r="C54" s="1" t="s">
        <v>72</v>
      </c>
      <c r="D54" s="14">
        <f>E51/E2</f>
        <v>0.09219900129461808</v>
      </c>
    </row>
    <row r="55" spans="1:5" ht="31.5">
      <c r="A55" s="6" t="s">
        <v>219</v>
      </c>
      <c r="B55" s="1" t="s">
        <v>105</v>
      </c>
      <c r="C55" s="1" t="s">
        <v>66</v>
      </c>
      <c r="D55" s="14" t="s">
        <v>200</v>
      </c>
      <c r="E55" s="19">
        <v>0</v>
      </c>
    </row>
    <row r="56" spans="1:4" ht="15.75">
      <c r="A56" s="6" t="s">
        <v>220</v>
      </c>
      <c r="B56" s="1" t="s">
        <v>106</v>
      </c>
      <c r="C56" s="1" t="s">
        <v>66</v>
      </c>
      <c r="D56" s="14" t="s">
        <v>146</v>
      </c>
    </row>
    <row r="57" spans="1:4" ht="15.75">
      <c r="A57" s="6" t="s">
        <v>221</v>
      </c>
      <c r="B57" s="1" t="s">
        <v>63</v>
      </c>
      <c r="C57" s="1" t="s">
        <v>66</v>
      </c>
      <c r="D57" s="14" t="s">
        <v>10</v>
      </c>
    </row>
    <row r="58" spans="1:4" ht="15.75">
      <c r="A58" s="6" t="s">
        <v>222</v>
      </c>
      <c r="B58" s="1" t="s">
        <v>107</v>
      </c>
      <c r="C58" s="1" t="s">
        <v>72</v>
      </c>
      <c r="D58" s="14">
        <f>E55/E2</f>
        <v>0</v>
      </c>
    </row>
    <row r="59" spans="1:22" s="5" customFormat="1" ht="24.75" customHeight="1">
      <c r="A59" s="20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129</v>
      </c>
      <c r="B60" s="1" t="s">
        <v>104</v>
      </c>
      <c r="C60" s="1" t="s">
        <v>72</v>
      </c>
      <c r="D60" s="14">
        <f>F60</f>
        <v>25413.4407</v>
      </c>
      <c r="E60" s="13">
        <v>25762.17</v>
      </c>
      <c r="F60" s="19">
        <f>0.78335*12*E2</f>
        <v>25413.4407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18">
        <f>E60/E2</f>
        <v>9.529191788422414</v>
      </c>
      <c r="E64" s="4"/>
    </row>
    <row r="65" spans="1:22" s="5" customFormat="1" ht="27.75" customHeight="1">
      <c r="A65" s="20" t="s">
        <v>235</v>
      </c>
      <c r="B65" s="3" t="s">
        <v>103</v>
      </c>
      <c r="C65" s="3" t="s">
        <v>66</v>
      </c>
      <c r="D65" s="3" t="s">
        <v>225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237</v>
      </c>
      <c r="B67" s="1" t="s">
        <v>105</v>
      </c>
      <c r="C67" s="1" t="s">
        <v>66</v>
      </c>
      <c r="D67" s="1" t="s">
        <v>225</v>
      </c>
      <c r="E67" s="4"/>
    </row>
    <row r="68" spans="1:5" ht="15.75">
      <c r="A68" s="6" t="s">
        <v>238</v>
      </c>
      <c r="B68" s="1" t="s">
        <v>106</v>
      </c>
      <c r="C68" s="1" t="s">
        <v>66</v>
      </c>
      <c r="D68" s="1" t="s">
        <v>24</v>
      </c>
      <c r="E68" s="4"/>
    </row>
    <row r="69" spans="1:5" ht="15.75">
      <c r="A69" s="6" t="s">
        <v>239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240</v>
      </c>
      <c r="B70" s="1" t="s">
        <v>107</v>
      </c>
      <c r="C70" s="1" t="s">
        <v>72</v>
      </c>
      <c r="D70" s="18">
        <f>E65/E2</f>
        <v>0</v>
      </c>
      <c r="E70" s="4"/>
    </row>
    <row r="71" spans="1:22" s="5" customFormat="1" ht="27" customHeight="1">
      <c r="A71" s="20" t="s">
        <v>241</v>
      </c>
      <c r="B71" s="3" t="s">
        <v>103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242</v>
      </c>
      <c r="B72" s="1" t="s">
        <v>104</v>
      </c>
      <c r="C72" s="1" t="s">
        <v>72</v>
      </c>
      <c r="D72" s="1">
        <f>E72</f>
        <v>40198.16</v>
      </c>
      <c r="E72" s="4">
        <v>40198.16</v>
      </c>
      <c r="F72" s="19">
        <f>1.2254*12*E2</f>
        <v>39754.4268</v>
      </c>
    </row>
    <row r="73" spans="1:5" ht="31.5">
      <c r="A73" s="6" t="s">
        <v>243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244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245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246</v>
      </c>
      <c r="B76" s="1" t="s">
        <v>107</v>
      </c>
      <c r="C76" s="1" t="s">
        <v>72</v>
      </c>
      <c r="D76" s="18">
        <f>E72/E2</f>
        <v>14.868932864804885</v>
      </c>
      <c r="E76" s="4"/>
    </row>
    <row r="77" spans="1:22" s="5" customFormat="1" ht="31.5">
      <c r="A77" s="20" t="s">
        <v>134</v>
      </c>
      <c r="B77" s="3" t="s">
        <v>103</v>
      </c>
      <c r="C77" s="3" t="s">
        <v>66</v>
      </c>
      <c r="D77" s="3" t="s">
        <v>53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1">
        <f>E79</f>
        <v>10925.92</v>
      </c>
    </row>
    <row r="79" spans="1:5" ht="31.5">
      <c r="A79" s="6" t="s">
        <v>136</v>
      </c>
      <c r="B79" s="1" t="s">
        <v>105</v>
      </c>
      <c r="C79" s="1" t="s">
        <v>66</v>
      </c>
      <c r="D79" s="1" t="s">
        <v>53</v>
      </c>
      <c r="E79" s="19">
        <v>10925.92</v>
      </c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18">
        <f>E79/E2</f>
        <v>4.041398187534678</v>
      </c>
    </row>
    <row r="83" spans="1:22" s="5" customFormat="1" ht="31.5">
      <c r="A83" s="20" t="s">
        <v>140</v>
      </c>
      <c r="B83" s="3" t="s">
        <v>103</v>
      </c>
      <c r="C83" s="3" t="s">
        <v>66</v>
      </c>
      <c r="D83" s="3" t="s">
        <v>54</v>
      </c>
      <c r="E83" s="19">
        <v>953.67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1">
        <f>E83</f>
        <v>953.67</v>
      </c>
      <c r="F84" s="19">
        <v>59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6" t="s">
        <v>143</v>
      </c>
      <c r="B86" s="1" t="s">
        <v>106</v>
      </c>
      <c r="C86" s="1" t="s">
        <v>66</v>
      </c>
      <c r="D86" s="1" t="s">
        <v>149</v>
      </c>
    </row>
    <row r="87" spans="1:4" ht="15.75">
      <c r="A87" s="6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145</v>
      </c>
      <c r="B88" s="1" t="s">
        <v>107</v>
      </c>
      <c r="C88" s="1" t="s">
        <v>72</v>
      </c>
      <c r="D88" s="18">
        <f>E83/F84</f>
        <v>16.163898305084746</v>
      </c>
    </row>
    <row r="89" spans="1:22" s="5" customFormat="1" ht="47.25">
      <c r="A89" s="20" t="s">
        <v>147</v>
      </c>
      <c r="B89" s="3" t="s">
        <v>103</v>
      </c>
      <c r="C89" s="3" t="s">
        <v>66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148</v>
      </c>
      <c r="B90" s="1" t="s">
        <v>104</v>
      </c>
      <c r="C90" s="1" t="s">
        <v>72</v>
      </c>
      <c r="D90" s="1">
        <f>E91+E95</f>
        <v>633.36</v>
      </c>
      <c r="F90" s="1">
        <v>527.8</v>
      </c>
    </row>
    <row r="91" spans="1:6" ht="31.5">
      <c r="A91" s="6" t="s">
        <v>247</v>
      </c>
      <c r="B91" s="1" t="s">
        <v>105</v>
      </c>
      <c r="C91" s="1" t="s">
        <v>66</v>
      </c>
      <c r="D91" s="1" t="s">
        <v>7</v>
      </c>
      <c r="E91" s="19">
        <v>0</v>
      </c>
      <c r="F91" s="26"/>
    </row>
    <row r="92" spans="1:6" ht="15.75">
      <c r="A92" s="6" t="s">
        <v>248</v>
      </c>
      <c r="B92" s="1" t="s">
        <v>106</v>
      </c>
      <c r="C92" s="1" t="s">
        <v>66</v>
      </c>
      <c r="D92" s="1" t="s">
        <v>24</v>
      </c>
      <c r="F92" s="26"/>
    </row>
    <row r="93" spans="1:4" ht="15.75">
      <c r="A93" s="6" t="s">
        <v>249</v>
      </c>
      <c r="B93" s="1" t="s">
        <v>63</v>
      </c>
      <c r="C93" s="1" t="s">
        <v>66</v>
      </c>
      <c r="D93" s="1" t="s">
        <v>152</v>
      </c>
    </row>
    <row r="94" spans="1:6" ht="31.5">
      <c r="A94" s="6" t="s">
        <v>250</v>
      </c>
      <c r="B94" s="1" t="s">
        <v>107</v>
      </c>
      <c r="C94" s="1" t="s">
        <v>72</v>
      </c>
      <c r="D94" s="18">
        <f>E91/F90</f>
        <v>0</v>
      </c>
      <c r="F94" s="1" t="s">
        <v>210</v>
      </c>
    </row>
    <row r="95" spans="1:6" ht="31.5">
      <c r="A95" s="6" t="s">
        <v>251</v>
      </c>
      <c r="B95" s="1" t="s">
        <v>105</v>
      </c>
      <c r="C95" s="1" t="s">
        <v>66</v>
      </c>
      <c r="D95" s="1" t="s">
        <v>6</v>
      </c>
      <c r="E95" s="19">
        <v>633.36</v>
      </c>
      <c r="F95" s="1">
        <f>F90</f>
        <v>527.8</v>
      </c>
    </row>
    <row r="96" spans="1:4" ht="15.75">
      <c r="A96" s="6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6" t="s">
        <v>253</v>
      </c>
      <c r="B97" s="1" t="s">
        <v>63</v>
      </c>
      <c r="C97" s="1" t="s">
        <v>66</v>
      </c>
      <c r="D97" s="1" t="s">
        <v>152</v>
      </c>
    </row>
    <row r="98" spans="1:4" ht="15.75">
      <c r="A98" s="6" t="s">
        <v>254</v>
      </c>
      <c r="B98" s="1" t="s">
        <v>107</v>
      </c>
      <c r="C98" s="1" t="s">
        <v>72</v>
      </c>
      <c r="D98" s="18">
        <f>E95/F95</f>
        <v>1.2000000000000002</v>
      </c>
    </row>
    <row r="99" spans="1:22" s="5" customFormat="1" ht="63">
      <c r="A99" s="20" t="s">
        <v>150</v>
      </c>
      <c r="B99" s="3" t="s">
        <v>103</v>
      </c>
      <c r="C99" s="3" t="s">
        <v>66</v>
      </c>
      <c r="D99" s="3" t="s">
        <v>26</v>
      </c>
      <c r="E99" s="4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151</v>
      </c>
      <c r="B100" s="1" t="s">
        <v>104</v>
      </c>
      <c r="C100" s="1" t="s">
        <v>72</v>
      </c>
      <c r="D100" s="14">
        <f>E101+E105+E113+E117+E121+E125+E129+E133+E137+E141+E145+E149+E153+E109</f>
        <v>105823.72999999998</v>
      </c>
    </row>
    <row r="101" spans="1:5" ht="31.5">
      <c r="A101" s="6" t="s">
        <v>255</v>
      </c>
      <c r="B101" s="1" t="s">
        <v>105</v>
      </c>
      <c r="C101" s="1" t="s">
        <v>66</v>
      </c>
      <c r="D101" s="1" t="s">
        <v>27</v>
      </c>
      <c r="E101" s="17">
        <f>562.19+526.38</f>
        <v>1088.5700000000002</v>
      </c>
    </row>
    <row r="102" spans="1:4" ht="15.75">
      <c r="A102" s="6" t="s">
        <v>256</v>
      </c>
      <c r="B102" s="1" t="s">
        <v>106</v>
      </c>
      <c r="C102" s="1" t="s">
        <v>66</v>
      </c>
      <c r="D102" s="1" t="s">
        <v>22</v>
      </c>
    </row>
    <row r="103" spans="1:4" ht="15.75">
      <c r="A103" s="6" t="s">
        <v>257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258</v>
      </c>
      <c r="B104" s="1" t="s">
        <v>107</v>
      </c>
      <c r="C104" s="1" t="s">
        <v>72</v>
      </c>
      <c r="D104" s="18">
        <f>E101/E2</f>
        <v>0.4026521176253006</v>
      </c>
    </row>
    <row r="105" spans="1:5" ht="31.5">
      <c r="A105" s="6" t="s">
        <v>259</v>
      </c>
      <c r="B105" s="1" t="s">
        <v>105</v>
      </c>
      <c r="C105" s="1" t="s">
        <v>66</v>
      </c>
      <c r="D105" s="1" t="s">
        <v>28</v>
      </c>
      <c r="E105" s="16">
        <v>3223.92</v>
      </c>
    </row>
    <row r="106" spans="1:4" ht="15.75">
      <c r="A106" s="6" t="s">
        <v>260</v>
      </c>
      <c r="B106" s="1" t="s">
        <v>106</v>
      </c>
      <c r="C106" s="1" t="s">
        <v>66</v>
      </c>
      <c r="D106" s="1" t="s">
        <v>29</v>
      </c>
    </row>
    <row r="107" spans="1:4" ht="15.75">
      <c r="A107" s="6" t="s">
        <v>261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262</v>
      </c>
      <c r="B108" s="1" t="s">
        <v>107</v>
      </c>
      <c r="C108" s="1" t="s">
        <v>72</v>
      </c>
      <c r="D108" s="18">
        <f>E105/E2</f>
        <v>1.192498612909192</v>
      </c>
    </row>
    <row r="109" spans="1:5" ht="31.5">
      <c r="A109" s="6" t="s">
        <v>263</v>
      </c>
      <c r="B109" s="1" t="s">
        <v>105</v>
      </c>
      <c r="C109" s="1" t="s">
        <v>66</v>
      </c>
      <c r="D109" s="18" t="s">
        <v>227</v>
      </c>
      <c r="E109" s="19">
        <v>934.78</v>
      </c>
    </row>
    <row r="110" spans="1:4" ht="15.75">
      <c r="A110" s="6" t="s">
        <v>264</v>
      </c>
      <c r="B110" s="1" t="s">
        <v>106</v>
      </c>
      <c r="C110" s="1" t="s">
        <v>66</v>
      </c>
      <c r="D110" s="18" t="s">
        <v>24</v>
      </c>
    </row>
    <row r="111" spans="1:4" ht="15.75">
      <c r="A111" s="6" t="s">
        <v>265</v>
      </c>
      <c r="B111" s="1" t="s">
        <v>63</v>
      </c>
      <c r="C111" s="1" t="s">
        <v>66</v>
      </c>
      <c r="D111" s="18" t="s">
        <v>10</v>
      </c>
    </row>
    <row r="112" spans="1:4" ht="15.75">
      <c r="A112" s="6" t="s">
        <v>266</v>
      </c>
      <c r="B112" s="1" t="s">
        <v>107</v>
      </c>
      <c r="C112" s="1" t="s">
        <v>72</v>
      </c>
      <c r="D112" s="18">
        <f>E109/E2</f>
        <v>0.34576659885333827</v>
      </c>
    </row>
    <row r="113" spans="1:5" ht="31.5">
      <c r="A113" s="6" t="s">
        <v>267</v>
      </c>
      <c r="B113" s="1" t="s">
        <v>105</v>
      </c>
      <c r="C113" s="1" t="s">
        <v>66</v>
      </c>
      <c r="D113" s="1" t="s">
        <v>3</v>
      </c>
      <c r="E113" s="19">
        <v>1777.74</v>
      </c>
    </row>
    <row r="114" spans="1:4" ht="15.75">
      <c r="A114" s="6" t="s">
        <v>268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269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270</v>
      </c>
      <c r="B116" s="1" t="s">
        <v>107</v>
      </c>
      <c r="C116" s="1" t="s">
        <v>72</v>
      </c>
      <c r="D116" s="18">
        <f>E113/E2</f>
        <v>0.6575698169040133</v>
      </c>
    </row>
    <row r="117" spans="1:5" ht="31.5">
      <c r="A117" s="6" t="s">
        <v>271</v>
      </c>
      <c r="B117" s="1" t="s">
        <v>105</v>
      </c>
      <c r="C117" s="1" t="s">
        <v>66</v>
      </c>
      <c r="D117" s="1" t="s">
        <v>2</v>
      </c>
      <c r="E117" s="19">
        <v>26535.38</v>
      </c>
    </row>
    <row r="118" spans="1:4" ht="15.75">
      <c r="A118" s="6" t="s">
        <v>272</v>
      </c>
      <c r="B118" s="1" t="s">
        <v>106</v>
      </c>
      <c r="C118" s="1" t="s">
        <v>66</v>
      </c>
      <c r="D118" s="1" t="s">
        <v>31</v>
      </c>
    </row>
    <row r="119" spans="1:4" ht="15.75">
      <c r="A119" s="6" t="s">
        <v>273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274</v>
      </c>
      <c r="B120" s="1" t="s">
        <v>107</v>
      </c>
      <c r="C120" s="1" t="s">
        <v>72</v>
      </c>
      <c r="D120" s="18">
        <f>E117/E2</f>
        <v>9.815195117440355</v>
      </c>
    </row>
    <row r="121" spans="1:5" ht="47.25">
      <c r="A121" s="6" t="s">
        <v>275</v>
      </c>
      <c r="B121" s="1" t="s">
        <v>105</v>
      </c>
      <c r="C121" s="1" t="s">
        <v>66</v>
      </c>
      <c r="D121" s="1" t="s">
        <v>32</v>
      </c>
      <c r="E121" s="19">
        <f>4977.02+11547.71</f>
        <v>16524.73</v>
      </c>
    </row>
    <row r="122" spans="1:4" ht="15.75">
      <c r="A122" s="6" t="s">
        <v>276</v>
      </c>
      <c r="B122" s="1" t="s">
        <v>106</v>
      </c>
      <c r="C122" s="1" t="s">
        <v>66</v>
      </c>
      <c r="D122" s="1" t="s">
        <v>33</v>
      </c>
    </row>
    <row r="123" spans="1:4" ht="15.75">
      <c r="A123" s="6" t="s">
        <v>277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278</v>
      </c>
      <c r="B124" s="1" t="s">
        <v>107</v>
      </c>
      <c r="C124" s="1" t="s">
        <v>72</v>
      </c>
      <c r="D124" s="18">
        <f>E121/E2</f>
        <v>6.112346957647494</v>
      </c>
    </row>
    <row r="125" spans="1:6" ht="31.5">
      <c r="A125" s="6" t="s">
        <v>279</v>
      </c>
      <c r="B125" s="1" t="s">
        <v>105</v>
      </c>
      <c r="C125" s="1" t="s">
        <v>66</v>
      </c>
      <c r="D125" s="1" t="s">
        <v>34</v>
      </c>
      <c r="E125" s="19">
        <v>9208.12</v>
      </c>
      <c r="F125" s="19">
        <f>0.284*12*E2</f>
        <v>9213.527999999998</v>
      </c>
    </row>
    <row r="126" spans="1:4" ht="15.75">
      <c r="A126" s="6" t="s">
        <v>280</v>
      </c>
      <c r="B126" s="1" t="s">
        <v>106</v>
      </c>
      <c r="C126" s="1" t="s">
        <v>66</v>
      </c>
      <c r="D126" s="1" t="s">
        <v>35</v>
      </c>
    </row>
    <row r="127" spans="1:4" ht="15.75">
      <c r="A127" s="6" t="s">
        <v>281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282</v>
      </c>
      <c r="B128" s="1" t="s">
        <v>107</v>
      </c>
      <c r="C128" s="1" t="s">
        <v>72</v>
      </c>
      <c r="D128" s="18">
        <f>E125/E2</f>
        <v>3.405999630109118</v>
      </c>
    </row>
    <row r="129" spans="1:7" ht="31.5">
      <c r="A129" s="6" t="s">
        <v>283</v>
      </c>
      <c r="B129" s="1" t="s">
        <v>105</v>
      </c>
      <c r="C129" s="1" t="s">
        <v>66</v>
      </c>
      <c r="D129" s="1" t="s">
        <v>36</v>
      </c>
      <c r="E129" s="19">
        <v>2670.25</v>
      </c>
      <c r="F129" s="19">
        <f>0.216*12*E2</f>
        <v>7007.472000000001</v>
      </c>
      <c r="G129" s="19">
        <f>4674.35</f>
        <v>4674.35</v>
      </c>
    </row>
    <row r="130" spans="1:4" ht="15.75">
      <c r="A130" s="6" t="s">
        <v>284</v>
      </c>
      <c r="B130" s="1" t="s">
        <v>106</v>
      </c>
      <c r="C130" s="1" t="s">
        <v>66</v>
      </c>
      <c r="D130" s="1" t="s">
        <v>24</v>
      </c>
    </row>
    <row r="131" spans="1:4" ht="15.75">
      <c r="A131" s="6" t="s">
        <v>285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286</v>
      </c>
      <c r="B132" s="1" t="s">
        <v>107</v>
      </c>
      <c r="C132" s="1" t="s">
        <v>72</v>
      </c>
      <c r="D132" s="18">
        <f>E129/E2</f>
        <v>0.9877011281671907</v>
      </c>
    </row>
    <row r="133" spans="1:7" ht="31.5">
      <c r="A133" s="6" t="s">
        <v>287</v>
      </c>
      <c r="B133" s="1" t="s">
        <v>105</v>
      </c>
      <c r="C133" s="1" t="s">
        <v>66</v>
      </c>
      <c r="D133" s="1" t="s">
        <v>37</v>
      </c>
      <c r="E133" s="19">
        <v>1950.85</v>
      </c>
      <c r="F133" s="19">
        <f>0.158*12*E2</f>
        <v>5125.835999999999</v>
      </c>
      <c r="G133" s="19">
        <f>3657.84</f>
        <v>3657.84</v>
      </c>
    </row>
    <row r="134" spans="1:4" ht="15.75">
      <c r="A134" s="6" t="s">
        <v>288</v>
      </c>
      <c r="B134" s="1" t="s">
        <v>106</v>
      </c>
      <c r="C134" s="1" t="s">
        <v>66</v>
      </c>
      <c r="D134" s="1" t="s">
        <v>31</v>
      </c>
    </row>
    <row r="135" spans="1:4" ht="15.75">
      <c r="A135" s="6" t="s">
        <v>289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290</v>
      </c>
      <c r="B136" s="1" t="s">
        <v>107</v>
      </c>
      <c r="C136" s="1" t="s">
        <v>72</v>
      </c>
      <c r="D136" s="18">
        <f>E133/E2</f>
        <v>0.7216016275198815</v>
      </c>
    </row>
    <row r="137" spans="1:7" ht="31.5">
      <c r="A137" s="6" t="s">
        <v>291</v>
      </c>
      <c r="B137" s="1" t="s">
        <v>105</v>
      </c>
      <c r="C137" s="1" t="s">
        <v>66</v>
      </c>
      <c r="D137" s="1" t="s">
        <v>206</v>
      </c>
      <c r="E137" s="19">
        <v>1845.95</v>
      </c>
      <c r="F137" s="19">
        <f>0.057*12*E2</f>
        <v>1849.1940000000002</v>
      </c>
      <c r="G137" s="19">
        <v>1845.95</v>
      </c>
    </row>
    <row r="138" spans="1:4" ht="15.75">
      <c r="A138" s="6" t="s">
        <v>292</v>
      </c>
      <c r="B138" s="1" t="s">
        <v>106</v>
      </c>
      <c r="C138" s="1" t="s">
        <v>66</v>
      </c>
      <c r="D138" s="1" t="s">
        <v>35</v>
      </c>
    </row>
    <row r="139" spans="1:4" ht="15.75">
      <c r="A139" s="6" t="s">
        <v>293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294</v>
      </c>
      <c r="B140" s="1" t="s">
        <v>107</v>
      </c>
      <c r="C140" s="1" t="s">
        <v>72</v>
      </c>
      <c r="D140" s="18">
        <f>E137/E2</f>
        <v>0.6828000739781764</v>
      </c>
    </row>
    <row r="141" spans="1:5" ht="31.5">
      <c r="A141" s="6" t="s">
        <v>295</v>
      </c>
      <c r="B141" s="1" t="s">
        <v>105</v>
      </c>
      <c r="C141" s="1" t="s">
        <v>66</v>
      </c>
      <c r="D141" s="18" t="s">
        <v>205</v>
      </c>
      <c r="E141" s="19">
        <v>0</v>
      </c>
    </row>
    <row r="142" spans="1:4" ht="15.75">
      <c r="A142" s="6" t="s">
        <v>296</v>
      </c>
      <c r="B142" s="1" t="s">
        <v>106</v>
      </c>
      <c r="C142" s="1" t="s">
        <v>66</v>
      </c>
      <c r="D142" s="18" t="s">
        <v>31</v>
      </c>
    </row>
    <row r="143" spans="1:4" ht="15.75">
      <c r="A143" s="6" t="s">
        <v>297</v>
      </c>
      <c r="B143" s="1" t="s">
        <v>63</v>
      </c>
      <c r="C143" s="1" t="s">
        <v>66</v>
      </c>
      <c r="D143" s="18" t="s">
        <v>10</v>
      </c>
    </row>
    <row r="144" spans="1:4" ht="15.75">
      <c r="A144" s="6" t="s">
        <v>298</v>
      </c>
      <c r="B144" s="1" t="s">
        <v>107</v>
      </c>
      <c r="C144" s="1" t="s">
        <v>72</v>
      </c>
      <c r="D144" s="18">
        <f>E141/E2</f>
        <v>0</v>
      </c>
    </row>
    <row r="145" spans="1:5" ht="31.5">
      <c r="A145" s="6" t="s">
        <v>299</v>
      </c>
      <c r="B145" s="1" t="s">
        <v>105</v>
      </c>
      <c r="C145" s="1" t="s">
        <v>66</v>
      </c>
      <c r="D145" s="18" t="s">
        <v>207</v>
      </c>
      <c r="E145" s="19">
        <v>0</v>
      </c>
    </row>
    <row r="146" spans="1:4" ht="15.75">
      <c r="A146" s="6" t="s">
        <v>300</v>
      </c>
      <c r="B146" s="1" t="s">
        <v>106</v>
      </c>
      <c r="C146" s="1" t="s">
        <v>66</v>
      </c>
      <c r="D146" s="18" t="s">
        <v>24</v>
      </c>
    </row>
    <row r="147" spans="1:4" ht="15.75">
      <c r="A147" s="6" t="s">
        <v>301</v>
      </c>
      <c r="B147" s="1" t="s">
        <v>63</v>
      </c>
      <c r="C147" s="1" t="s">
        <v>66</v>
      </c>
      <c r="D147" s="18" t="s">
        <v>10</v>
      </c>
    </row>
    <row r="148" spans="1:4" ht="15.75">
      <c r="A148" s="6" t="s">
        <v>302</v>
      </c>
      <c r="B148" s="1" t="s">
        <v>107</v>
      </c>
      <c r="C148" s="1" t="s">
        <v>72</v>
      </c>
      <c r="D148" s="18">
        <f>E145/E2</f>
        <v>0</v>
      </c>
    </row>
    <row r="149" spans="1:5" ht="31.5">
      <c r="A149" s="6" t="s">
        <v>303</v>
      </c>
      <c r="B149" s="1" t="s">
        <v>105</v>
      </c>
      <c r="C149" s="1" t="s">
        <v>66</v>
      </c>
      <c r="D149" s="18" t="s">
        <v>204</v>
      </c>
      <c r="E149" s="19">
        <v>6843.59</v>
      </c>
    </row>
    <row r="150" spans="1:4" ht="15.75">
      <c r="A150" s="6" t="s">
        <v>304</v>
      </c>
      <c r="B150" s="1" t="s">
        <v>106</v>
      </c>
      <c r="C150" s="1" t="s">
        <v>66</v>
      </c>
      <c r="D150" s="18" t="s">
        <v>24</v>
      </c>
    </row>
    <row r="151" spans="1:4" ht="15.75">
      <c r="A151" s="6" t="s">
        <v>305</v>
      </c>
      <c r="B151" s="1" t="s">
        <v>63</v>
      </c>
      <c r="C151" s="1" t="s">
        <v>66</v>
      </c>
      <c r="D151" s="18" t="s">
        <v>10</v>
      </c>
    </row>
    <row r="152" spans="1:4" ht="15.75">
      <c r="A152" s="6" t="s">
        <v>306</v>
      </c>
      <c r="B152" s="1" t="s">
        <v>107</v>
      </c>
      <c r="C152" s="1" t="s">
        <v>72</v>
      </c>
      <c r="D152" s="18">
        <f>E149/E2</f>
        <v>2.531381542444979</v>
      </c>
    </row>
    <row r="153" spans="1:7" ht="31.5">
      <c r="A153" s="6" t="s">
        <v>307</v>
      </c>
      <c r="B153" s="1" t="s">
        <v>105</v>
      </c>
      <c r="C153" s="1" t="s">
        <v>66</v>
      </c>
      <c r="D153" s="1" t="s">
        <v>202</v>
      </c>
      <c r="E153" s="19">
        <v>33219.85</v>
      </c>
      <c r="F153" s="9"/>
      <c r="G153" s="10"/>
    </row>
    <row r="154" spans="1:6" ht="15.75">
      <c r="A154" s="6" t="s">
        <v>308</v>
      </c>
      <c r="B154" s="1" t="s">
        <v>106</v>
      </c>
      <c r="C154" s="1" t="s">
        <v>66</v>
      </c>
      <c r="D154" s="1" t="s">
        <v>24</v>
      </c>
      <c r="F154" s="8"/>
    </row>
    <row r="155" spans="1:4" ht="15.75">
      <c r="A155" s="6" t="s">
        <v>309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310</v>
      </c>
      <c r="B156" s="1" t="s">
        <v>107</v>
      </c>
      <c r="C156" s="1" t="s">
        <v>72</v>
      </c>
      <c r="D156" s="18">
        <f>E153/E2</f>
        <v>12.2877196227113</v>
      </c>
    </row>
    <row r="157" spans="1:5" ht="47.25">
      <c r="A157" s="20" t="s">
        <v>311</v>
      </c>
      <c r="B157" s="3" t="s">
        <v>103</v>
      </c>
      <c r="C157" s="3" t="s">
        <v>66</v>
      </c>
      <c r="D157" s="3" t="s">
        <v>38</v>
      </c>
      <c r="E157" s="4"/>
    </row>
    <row r="158" spans="1:5" ht="15.75">
      <c r="A158" s="6" t="s">
        <v>312</v>
      </c>
      <c r="B158" s="1" t="s">
        <v>104</v>
      </c>
      <c r="C158" s="1" t="s">
        <v>72</v>
      </c>
      <c r="D158" s="14">
        <f>E159+E163+E167+E171+E175+E179+E183+E187+E191+E195+E199</f>
        <v>67912.103938</v>
      </c>
      <c r="E158" s="4"/>
    </row>
    <row r="159" spans="1:6" ht="31.5">
      <c r="A159" s="6" t="s">
        <v>313</v>
      </c>
      <c r="B159" s="1" t="s">
        <v>105</v>
      </c>
      <c r="C159" s="1" t="s">
        <v>66</v>
      </c>
      <c r="D159" s="1" t="s">
        <v>39</v>
      </c>
      <c r="E159" s="4">
        <f>2148.426</f>
        <v>2148.426</v>
      </c>
      <c r="F159" s="19">
        <v>1</v>
      </c>
    </row>
    <row r="160" spans="1:5" ht="15.75">
      <c r="A160" s="6" t="s">
        <v>314</v>
      </c>
      <c r="B160" s="1" t="s">
        <v>106</v>
      </c>
      <c r="C160" s="1" t="s">
        <v>66</v>
      </c>
      <c r="D160" s="1" t="s">
        <v>40</v>
      </c>
      <c r="E160" s="4"/>
    </row>
    <row r="161" spans="1:4" ht="15.75">
      <c r="A161" s="6" t="s">
        <v>315</v>
      </c>
      <c r="B161" s="1" t="s">
        <v>63</v>
      </c>
      <c r="C161" s="1" t="s">
        <v>66</v>
      </c>
      <c r="D161" s="1" t="s">
        <v>20</v>
      </c>
    </row>
    <row r="162" spans="1:5" ht="15.75">
      <c r="A162" s="6" t="s">
        <v>316</v>
      </c>
      <c r="B162" s="1" t="s">
        <v>107</v>
      </c>
      <c r="C162" s="1" t="s">
        <v>72</v>
      </c>
      <c r="D162" s="18">
        <f>E159/F159</f>
        <v>2148.426</v>
      </c>
      <c r="E162" s="4"/>
    </row>
    <row r="163" spans="1:6" ht="31.5">
      <c r="A163" s="6" t="s">
        <v>317</v>
      </c>
      <c r="B163" s="1" t="s">
        <v>105</v>
      </c>
      <c r="C163" s="1" t="s">
        <v>66</v>
      </c>
      <c r="D163" s="1" t="s">
        <v>226</v>
      </c>
      <c r="E163" s="13">
        <f>('[2]ук(2016)'!$AX$37+'[2]ук(2016)'!$AX$41)*12*'[2]ук(2016)'!$AX$3+5477.68</f>
        <v>10161.947938000001</v>
      </c>
      <c r="F163" s="19">
        <v>2</v>
      </c>
    </row>
    <row r="164" spans="1:5" ht="15.75">
      <c r="A164" s="6" t="s">
        <v>318</v>
      </c>
      <c r="B164" s="1" t="s">
        <v>106</v>
      </c>
      <c r="C164" s="1" t="s">
        <v>66</v>
      </c>
      <c r="D164" s="1" t="s">
        <v>40</v>
      </c>
      <c r="E164" s="4"/>
    </row>
    <row r="165" spans="1:5" ht="15.75">
      <c r="A165" s="6" t="s">
        <v>319</v>
      </c>
      <c r="B165" s="1" t="s">
        <v>63</v>
      </c>
      <c r="C165" s="1" t="s">
        <v>66</v>
      </c>
      <c r="D165" s="1" t="s">
        <v>20</v>
      </c>
      <c r="E165" s="4"/>
    </row>
    <row r="166" spans="1:5" ht="15.75">
      <c r="A166" s="6" t="s">
        <v>320</v>
      </c>
      <c r="B166" s="1" t="s">
        <v>107</v>
      </c>
      <c r="C166" s="1" t="s">
        <v>72</v>
      </c>
      <c r="D166" s="18">
        <f>E163/F163</f>
        <v>5080.973969000001</v>
      </c>
      <c r="E166" s="4"/>
    </row>
    <row r="167" spans="1:5" ht="31.5">
      <c r="A167" s="6" t="s">
        <v>321</v>
      </c>
      <c r="B167" s="1" t="s">
        <v>105</v>
      </c>
      <c r="C167" s="1" t="s">
        <v>66</v>
      </c>
      <c r="D167" s="1" t="s">
        <v>41</v>
      </c>
      <c r="E167" s="19">
        <f>5798.8+270.98</f>
        <v>6069.780000000001</v>
      </c>
    </row>
    <row r="168" spans="1:4" ht="15.75">
      <c r="A168" s="6" t="s">
        <v>322</v>
      </c>
      <c r="B168" s="1" t="s">
        <v>106</v>
      </c>
      <c r="C168" s="1" t="s">
        <v>66</v>
      </c>
      <c r="D168" s="1" t="s">
        <v>24</v>
      </c>
    </row>
    <row r="169" spans="1:4" ht="15.75">
      <c r="A169" s="6" t="s">
        <v>323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324</v>
      </c>
      <c r="B170" s="1" t="s">
        <v>107</v>
      </c>
      <c r="C170" s="1" t="s">
        <v>72</v>
      </c>
      <c r="D170" s="18">
        <f>E167/E2</f>
        <v>2.2451562788977255</v>
      </c>
    </row>
    <row r="171" spans="1:5" ht="31.5">
      <c r="A171" s="6" t="s">
        <v>325</v>
      </c>
      <c r="B171" s="1" t="s">
        <v>105</v>
      </c>
      <c r="C171" s="1" t="s">
        <v>66</v>
      </c>
      <c r="D171" s="1" t="s">
        <v>42</v>
      </c>
      <c r="E171" s="19">
        <f>1856.77+538.44</f>
        <v>2395.21</v>
      </c>
    </row>
    <row r="172" spans="1:4" ht="15.75">
      <c r="A172" s="6" t="s">
        <v>326</v>
      </c>
      <c r="B172" s="1" t="s">
        <v>106</v>
      </c>
      <c r="C172" s="1" t="s">
        <v>66</v>
      </c>
      <c r="D172" s="1" t="s">
        <v>24</v>
      </c>
    </row>
    <row r="173" spans="1:4" ht="15.75">
      <c r="A173" s="6" t="s">
        <v>327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328</v>
      </c>
      <c r="B174" s="1" t="s">
        <v>107</v>
      </c>
      <c r="C174" s="1" t="s">
        <v>72</v>
      </c>
      <c r="D174" s="18">
        <f>E171/E2</f>
        <v>0.8859663399297207</v>
      </c>
    </row>
    <row r="175" spans="1:6" ht="31.5">
      <c r="A175" s="6" t="s">
        <v>329</v>
      </c>
      <c r="B175" s="1" t="s">
        <v>105</v>
      </c>
      <c r="C175" s="1" t="s">
        <v>66</v>
      </c>
      <c r="D175" s="1" t="s">
        <v>43</v>
      </c>
      <c r="E175" s="19">
        <f>3290+2104.55+532.35</f>
        <v>5926.900000000001</v>
      </c>
      <c r="F175" s="19" t="s">
        <v>232</v>
      </c>
    </row>
    <row r="176" spans="1:4" ht="15.75">
      <c r="A176" s="6" t="s">
        <v>330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331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332</v>
      </c>
      <c r="B178" s="1" t="s">
        <v>107</v>
      </c>
      <c r="C178" s="1" t="s">
        <v>72</v>
      </c>
      <c r="D178" s="18">
        <f>E175/E2</f>
        <v>2.1923062696504534</v>
      </c>
    </row>
    <row r="179" spans="1:5" ht="31.5">
      <c r="A179" s="6" t="s">
        <v>333</v>
      </c>
      <c r="B179" s="1" t="s">
        <v>105</v>
      </c>
      <c r="C179" s="1" t="s">
        <v>66</v>
      </c>
      <c r="D179" s="1" t="s">
        <v>195</v>
      </c>
      <c r="E179" s="19">
        <f>1575.98+232.2</f>
        <v>1808.18</v>
      </c>
    </row>
    <row r="180" spans="1:4" ht="15.75">
      <c r="A180" s="6" t="s">
        <v>334</v>
      </c>
      <c r="B180" s="1" t="s">
        <v>106</v>
      </c>
      <c r="C180" s="1" t="s">
        <v>66</v>
      </c>
      <c r="D180" s="1" t="s">
        <v>24</v>
      </c>
    </row>
    <row r="181" spans="1:4" ht="15.75">
      <c r="A181" s="6" t="s">
        <v>335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336</v>
      </c>
      <c r="B182" s="1" t="s">
        <v>107</v>
      </c>
      <c r="C182" s="1" t="s">
        <v>72</v>
      </c>
      <c r="D182" s="18">
        <f>E179/E2</f>
        <v>0.6688292953578695</v>
      </c>
    </row>
    <row r="183" spans="1:5" ht="31.5">
      <c r="A183" s="6" t="s">
        <v>337</v>
      </c>
      <c r="B183" s="1" t="s">
        <v>105</v>
      </c>
      <c r="C183" s="1" t="s">
        <v>66</v>
      </c>
      <c r="D183" s="1" t="s">
        <v>224</v>
      </c>
      <c r="E183" s="19">
        <f>5381.36+620.75</f>
        <v>6002.11</v>
      </c>
    </row>
    <row r="184" spans="1:4" ht="15.75">
      <c r="A184" s="6" t="s">
        <v>338</v>
      </c>
      <c r="B184" s="1" t="s">
        <v>106</v>
      </c>
      <c r="C184" s="1" t="s">
        <v>66</v>
      </c>
      <c r="D184" s="1" t="s">
        <v>24</v>
      </c>
    </row>
    <row r="185" spans="1:4" ht="15.75">
      <c r="A185" s="6" t="s">
        <v>339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340</v>
      </c>
      <c r="B186" s="1" t="s">
        <v>107</v>
      </c>
      <c r="C186" s="1" t="s">
        <v>72</v>
      </c>
      <c r="D186" s="18">
        <f>E183/E2</f>
        <v>2.2201257628999445</v>
      </c>
    </row>
    <row r="187" spans="1:5" ht="31.5">
      <c r="A187" s="6" t="s">
        <v>341</v>
      </c>
      <c r="B187" s="1" t="s">
        <v>105</v>
      </c>
      <c r="C187" s="1" t="s">
        <v>66</v>
      </c>
      <c r="D187" s="1" t="s">
        <v>44</v>
      </c>
      <c r="E187" s="19">
        <f>16214.62+1802.01</f>
        <v>18016.63</v>
      </c>
    </row>
    <row r="188" spans="1:4" ht="15.75">
      <c r="A188" s="6" t="s">
        <v>342</v>
      </c>
      <c r="B188" s="1" t="s">
        <v>106</v>
      </c>
      <c r="C188" s="1" t="s">
        <v>66</v>
      </c>
      <c r="D188" s="1" t="s">
        <v>24</v>
      </c>
    </row>
    <row r="189" spans="1:4" ht="15.75">
      <c r="A189" s="6" t="s">
        <v>343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344</v>
      </c>
      <c r="B190" s="1" t="s">
        <v>107</v>
      </c>
      <c r="C190" s="1" t="s">
        <v>72</v>
      </c>
      <c r="D190" s="18">
        <f>E187/E2</f>
        <v>6.664187164786388</v>
      </c>
    </row>
    <row r="191" spans="1:6" ht="31.5">
      <c r="A191" s="6" t="s">
        <v>345</v>
      </c>
      <c r="B191" s="1" t="s">
        <v>105</v>
      </c>
      <c r="C191" s="1" t="s">
        <v>66</v>
      </c>
      <c r="D191" s="1" t="s">
        <v>45</v>
      </c>
      <c r="E191" s="19">
        <v>204.68</v>
      </c>
      <c r="F191" s="19" t="s">
        <v>203</v>
      </c>
    </row>
    <row r="192" spans="1:6" ht="15.75">
      <c r="A192" s="6" t="s">
        <v>346</v>
      </c>
      <c r="B192" s="1" t="s">
        <v>106</v>
      </c>
      <c r="C192" s="1" t="s">
        <v>66</v>
      </c>
      <c r="D192" s="1" t="s">
        <v>24</v>
      </c>
      <c r="F192" s="19" t="s">
        <v>10</v>
      </c>
    </row>
    <row r="193" spans="1:4" ht="15.75">
      <c r="A193" s="6" t="s">
        <v>347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348</v>
      </c>
      <c r="B194" s="1" t="s">
        <v>107</v>
      </c>
      <c r="C194" s="1" t="s">
        <v>72</v>
      </c>
      <c r="D194" s="18">
        <f>E191/E2</f>
        <v>0.07570926576659885</v>
      </c>
    </row>
    <row r="195" spans="1:5" ht="31.5">
      <c r="A195" s="6" t="s">
        <v>349</v>
      </c>
      <c r="B195" s="1" t="s">
        <v>105</v>
      </c>
      <c r="C195" s="1" t="s">
        <v>66</v>
      </c>
      <c r="D195" s="1" t="s">
        <v>46</v>
      </c>
      <c r="E195" s="19">
        <f>14749.17+429.07</f>
        <v>15178.24</v>
      </c>
    </row>
    <row r="196" spans="1:4" ht="15.75">
      <c r="A196" s="6" t="s">
        <v>350</v>
      </c>
      <c r="B196" s="1" t="s">
        <v>106</v>
      </c>
      <c r="C196" s="1" t="s">
        <v>66</v>
      </c>
      <c r="D196" s="1" t="s">
        <v>24</v>
      </c>
    </row>
    <row r="197" spans="1:4" ht="15.75">
      <c r="A197" s="6" t="s">
        <v>351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352</v>
      </c>
      <c r="B198" s="1" t="s">
        <v>107</v>
      </c>
      <c r="C198" s="1" t="s">
        <v>72</v>
      </c>
      <c r="D198" s="18">
        <f>E195/E2</f>
        <v>5.614292583687812</v>
      </c>
    </row>
    <row r="199" spans="1:5" ht="31.5">
      <c r="A199" s="6" t="s">
        <v>353</v>
      </c>
      <c r="B199" s="1" t="s">
        <v>105</v>
      </c>
      <c r="C199" s="1" t="s">
        <v>66</v>
      </c>
      <c r="D199" s="18" t="s">
        <v>223</v>
      </c>
      <c r="E199" s="19">
        <v>0</v>
      </c>
    </row>
    <row r="200" spans="1:4" ht="15.75">
      <c r="A200" s="6" t="s">
        <v>354</v>
      </c>
      <c r="B200" s="1" t="s">
        <v>106</v>
      </c>
      <c r="C200" s="1" t="s">
        <v>66</v>
      </c>
      <c r="D200" s="18" t="s">
        <v>24</v>
      </c>
    </row>
    <row r="201" spans="1:4" ht="15.75">
      <c r="A201" s="6" t="s">
        <v>355</v>
      </c>
      <c r="B201" s="1" t="s">
        <v>63</v>
      </c>
      <c r="C201" s="1" t="s">
        <v>66</v>
      </c>
      <c r="D201" s="18" t="s">
        <v>10</v>
      </c>
    </row>
    <row r="202" spans="1:4" ht="15.75">
      <c r="A202" s="6" t="s">
        <v>356</v>
      </c>
      <c r="B202" s="1" t="s">
        <v>107</v>
      </c>
      <c r="C202" s="1" t="s">
        <v>72</v>
      </c>
      <c r="D202" s="18">
        <f>E199/E2</f>
        <v>0</v>
      </c>
    </row>
    <row r="203" spans="1:4" ht="47.25">
      <c r="A203" s="20" t="s">
        <v>153</v>
      </c>
      <c r="B203" s="3" t="s">
        <v>103</v>
      </c>
      <c r="C203" s="3" t="s">
        <v>66</v>
      </c>
      <c r="D203" s="3" t="s">
        <v>47</v>
      </c>
    </row>
    <row r="204" spans="1:6" ht="18.75">
      <c r="A204" s="6" t="s">
        <v>357</v>
      </c>
      <c r="B204" s="1" t="s">
        <v>104</v>
      </c>
      <c r="C204" s="1" t="s">
        <v>72</v>
      </c>
      <c r="D204" s="1">
        <f>E209+E213+E217+E221+E225+E229+E233+E237+E241+E245+E205</f>
        <v>35611.600000000006</v>
      </c>
      <c r="F204" s="11"/>
    </row>
    <row r="205" spans="1:6" ht="31.5">
      <c r="A205" s="6" t="s">
        <v>154</v>
      </c>
      <c r="B205" s="1" t="s">
        <v>105</v>
      </c>
      <c r="C205" s="1" t="s">
        <v>66</v>
      </c>
      <c r="D205" s="1" t="s">
        <v>234</v>
      </c>
      <c r="E205" s="19">
        <v>10683.18</v>
      </c>
      <c r="F205" s="11"/>
    </row>
    <row r="206" spans="1:6" ht="18.75">
      <c r="A206" s="6" t="s">
        <v>155</v>
      </c>
      <c r="B206" s="1" t="s">
        <v>106</v>
      </c>
      <c r="C206" s="1" t="s">
        <v>66</v>
      </c>
      <c r="D206" s="1" t="s">
        <v>24</v>
      </c>
      <c r="F206" s="11"/>
    </row>
    <row r="207" spans="1:6" ht="18.75">
      <c r="A207" s="6" t="s">
        <v>156</v>
      </c>
      <c r="B207" s="1" t="s">
        <v>63</v>
      </c>
      <c r="C207" s="1" t="s">
        <v>66</v>
      </c>
      <c r="D207" s="1" t="s">
        <v>10</v>
      </c>
      <c r="F207" s="11"/>
    </row>
    <row r="208" spans="1:6" ht="18.75">
      <c r="A208" s="6" t="s">
        <v>157</v>
      </c>
      <c r="B208" s="1" t="s">
        <v>107</v>
      </c>
      <c r="C208" s="1" t="s">
        <v>72</v>
      </c>
      <c r="D208" s="21">
        <f>E205/E2</f>
        <v>3.9516108747919363</v>
      </c>
      <c r="F208" s="11"/>
    </row>
    <row r="209" spans="1:5" ht="31.5">
      <c r="A209" s="6" t="s">
        <v>158</v>
      </c>
      <c r="B209" s="1" t="s">
        <v>105</v>
      </c>
      <c r="C209" s="1" t="s">
        <v>66</v>
      </c>
      <c r="D209" s="1" t="s">
        <v>233</v>
      </c>
      <c r="E209" s="19">
        <v>0</v>
      </c>
    </row>
    <row r="210" spans="1:4" ht="15.75">
      <c r="A210" s="6" t="s">
        <v>159</v>
      </c>
      <c r="B210" s="1" t="s">
        <v>106</v>
      </c>
      <c r="C210" s="1" t="s">
        <v>66</v>
      </c>
      <c r="D210" s="1" t="s">
        <v>24</v>
      </c>
    </row>
    <row r="211" spans="1:4" ht="15.75">
      <c r="A211" s="6" t="s">
        <v>160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161</v>
      </c>
      <c r="B212" s="1" t="s">
        <v>107</v>
      </c>
      <c r="C212" s="1" t="s">
        <v>72</v>
      </c>
      <c r="D212" s="1">
        <v>0</v>
      </c>
    </row>
    <row r="213" spans="1:5" ht="31.5">
      <c r="A213" s="6" t="s">
        <v>358</v>
      </c>
      <c r="B213" s="1" t="s">
        <v>105</v>
      </c>
      <c r="C213" s="1" t="s">
        <v>66</v>
      </c>
      <c r="D213" s="1" t="s">
        <v>49</v>
      </c>
      <c r="E213" s="19">
        <v>10483.1</v>
      </c>
    </row>
    <row r="214" spans="1:4" ht="15.75">
      <c r="A214" s="6" t="s">
        <v>359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361</v>
      </c>
      <c r="B216" s="1" t="s">
        <v>107</v>
      </c>
      <c r="C216" s="1" t="s">
        <v>72</v>
      </c>
      <c r="D216" s="18">
        <f>E213/E2</f>
        <v>3.8776031070834107</v>
      </c>
    </row>
    <row r="217" spans="1:5" ht="31.5">
      <c r="A217" s="6" t="s">
        <v>362</v>
      </c>
      <c r="B217" s="1" t="s">
        <v>105</v>
      </c>
      <c r="C217" s="1" t="s">
        <v>66</v>
      </c>
      <c r="D217" s="1" t="s">
        <v>48</v>
      </c>
      <c r="E217" s="19">
        <v>0</v>
      </c>
    </row>
    <row r="218" spans="1:4" ht="15.75">
      <c r="A218" s="6" t="s">
        <v>363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365</v>
      </c>
      <c r="B220" s="1" t="s">
        <v>107</v>
      </c>
      <c r="C220" s="1" t="s">
        <v>72</v>
      </c>
      <c r="D220" s="1">
        <v>0</v>
      </c>
    </row>
    <row r="221" spans="1:5" ht="31.5">
      <c r="A221" s="6" t="s">
        <v>366</v>
      </c>
      <c r="B221" s="1" t="s">
        <v>105</v>
      </c>
      <c r="C221" s="1" t="s">
        <v>66</v>
      </c>
      <c r="D221" s="1" t="s">
        <v>163</v>
      </c>
      <c r="E221" s="19">
        <v>0</v>
      </c>
    </row>
    <row r="222" spans="1:4" ht="15.75">
      <c r="A222" s="6" t="s">
        <v>367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369</v>
      </c>
      <c r="B224" s="1" t="s">
        <v>107</v>
      </c>
      <c r="C224" s="1" t="s">
        <v>72</v>
      </c>
      <c r="D224" s="1">
        <v>0</v>
      </c>
    </row>
    <row r="225" spans="1:5" ht="31.5">
      <c r="A225" s="6" t="s">
        <v>370</v>
      </c>
      <c r="B225" s="1" t="s">
        <v>105</v>
      </c>
      <c r="C225" s="1" t="s">
        <v>66</v>
      </c>
      <c r="D225" s="1" t="s">
        <v>208</v>
      </c>
      <c r="E225" s="19">
        <f>13476.52</f>
        <v>13476.52</v>
      </c>
    </row>
    <row r="226" spans="1:4" ht="15.75">
      <c r="A226" s="6" t="s">
        <v>371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373</v>
      </c>
      <c r="B228" s="1" t="s">
        <v>107</v>
      </c>
      <c r="C228" s="1" t="s">
        <v>72</v>
      </c>
      <c r="D228" s="18">
        <f>E225/E2</f>
        <v>4.984841871647864</v>
      </c>
    </row>
    <row r="229" spans="1:7" ht="31.5">
      <c r="A229" s="6" t="s">
        <v>374</v>
      </c>
      <c r="B229" s="1" t="s">
        <v>105</v>
      </c>
      <c r="C229" s="1" t="s">
        <v>66</v>
      </c>
      <c r="D229" s="1" t="s">
        <v>1</v>
      </c>
      <c r="E229" s="19">
        <v>968.8</v>
      </c>
      <c r="F229" s="19">
        <f>0.582542*12*E2</f>
        <v>18898.827564</v>
      </c>
      <c r="G229" s="19">
        <v>2554.42</v>
      </c>
    </row>
    <row r="230" spans="1:4" ht="15.75">
      <c r="A230" s="6" t="s">
        <v>375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377</v>
      </c>
      <c r="B232" s="1" t="s">
        <v>107</v>
      </c>
      <c r="C232" s="1" t="s">
        <v>72</v>
      </c>
      <c r="D232" s="18">
        <f>E229/E2</f>
        <v>0.35835028666543367</v>
      </c>
    </row>
    <row r="233" spans="1:5" ht="31.5">
      <c r="A233" s="6" t="s">
        <v>378</v>
      </c>
      <c r="B233" s="1" t="s">
        <v>105</v>
      </c>
      <c r="C233" s="1" t="s">
        <v>66</v>
      </c>
      <c r="D233" s="1" t="s">
        <v>0</v>
      </c>
      <c r="E233" s="19">
        <v>0</v>
      </c>
    </row>
    <row r="234" spans="1:4" ht="15.75">
      <c r="A234" s="6" t="s">
        <v>379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381</v>
      </c>
      <c r="B236" s="1" t="s">
        <v>107</v>
      </c>
      <c r="C236" s="1" t="s">
        <v>72</v>
      </c>
      <c r="D236" s="18">
        <f>E233/E2</f>
        <v>0</v>
      </c>
    </row>
    <row r="237" spans="1:7" ht="31.5">
      <c r="A237" s="6" t="s">
        <v>382</v>
      </c>
      <c r="B237" s="1" t="s">
        <v>105</v>
      </c>
      <c r="C237" s="1" t="s">
        <v>66</v>
      </c>
      <c r="D237" s="1" t="s">
        <v>50</v>
      </c>
      <c r="E237" s="19">
        <v>0</v>
      </c>
      <c r="F237" s="19">
        <f>0.349837*12*E2</f>
        <v>11349.411954000001</v>
      </c>
      <c r="G237" s="19">
        <v>0</v>
      </c>
    </row>
    <row r="238" spans="1:4" ht="15.75">
      <c r="A238" s="6" t="s">
        <v>383</v>
      </c>
      <c r="B238" s="1" t="s">
        <v>106</v>
      </c>
      <c r="C238" s="1" t="s">
        <v>66</v>
      </c>
      <c r="D238" s="1" t="s">
        <v>24</v>
      </c>
    </row>
    <row r="239" spans="1:4" ht="15.75">
      <c r="A239" s="6" t="s">
        <v>384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385</v>
      </c>
      <c r="B240" s="1" t="s">
        <v>107</v>
      </c>
      <c r="C240" s="1" t="s">
        <v>72</v>
      </c>
      <c r="D240" s="18">
        <f>E237/E2</f>
        <v>0</v>
      </c>
    </row>
    <row r="241" spans="1:5" ht="31.5">
      <c r="A241" s="6" t="s">
        <v>386</v>
      </c>
      <c r="B241" s="1" t="s">
        <v>105</v>
      </c>
      <c r="C241" s="1" t="s">
        <v>66</v>
      </c>
      <c r="D241" s="1" t="s">
        <v>51</v>
      </c>
      <c r="E241" s="19">
        <v>0</v>
      </c>
    </row>
    <row r="242" spans="1:4" ht="15.75">
      <c r="A242" s="6" t="s">
        <v>387</v>
      </c>
      <c r="B242" s="1" t="s">
        <v>106</v>
      </c>
      <c r="C242" s="1" t="s">
        <v>66</v>
      </c>
      <c r="D242" s="1" t="s">
        <v>24</v>
      </c>
    </row>
    <row r="243" spans="1:4" ht="15.75">
      <c r="A243" s="6" t="s">
        <v>388</v>
      </c>
      <c r="B243" s="1" t="s">
        <v>63</v>
      </c>
      <c r="C243" s="1" t="s">
        <v>66</v>
      </c>
      <c r="D243" s="1" t="s">
        <v>10</v>
      </c>
    </row>
    <row r="244" spans="1:4" ht="15.75">
      <c r="A244" s="6" t="s">
        <v>389</v>
      </c>
      <c r="B244" s="1" t="s">
        <v>107</v>
      </c>
      <c r="C244" s="1" t="s">
        <v>72</v>
      </c>
      <c r="D244" s="18">
        <f>E241/E2</f>
        <v>0</v>
      </c>
    </row>
    <row r="245" spans="1:6" ht="31.5">
      <c r="A245" s="6" t="s">
        <v>390</v>
      </c>
      <c r="B245" s="1" t="s">
        <v>105</v>
      </c>
      <c r="C245" s="1" t="s">
        <v>66</v>
      </c>
      <c r="D245" s="1" t="s">
        <v>52</v>
      </c>
      <c r="E245" s="19">
        <v>0</v>
      </c>
      <c r="F245" s="19">
        <f>3.13*100</f>
        <v>313</v>
      </c>
    </row>
    <row r="246" spans="1:4" ht="15.75">
      <c r="A246" s="6" t="s">
        <v>391</v>
      </c>
      <c r="B246" s="1" t="s">
        <v>106</v>
      </c>
      <c r="C246" s="1" t="s">
        <v>66</v>
      </c>
      <c r="D246" s="1" t="s">
        <v>24</v>
      </c>
    </row>
    <row r="247" spans="1:4" ht="15.75">
      <c r="A247" s="6" t="s">
        <v>392</v>
      </c>
      <c r="B247" s="1" t="s">
        <v>63</v>
      </c>
      <c r="C247" s="1" t="s">
        <v>66</v>
      </c>
      <c r="D247" s="1" t="s">
        <v>196</v>
      </c>
    </row>
    <row r="248" spans="1:4" ht="15.75">
      <c r="A248" s="6" t="s">
        <v>393</v>
      </c>
      <c r="B248" s="1" t="s">
        <v>107</v>
      </c>
      <c r="C248" s="1" t="s">
        <v>72</v>
      </c>
      <c r="D248" s="18">
        <f>E245/F245</f>
        <v>0</v>
      </c>
    </row>
    <row r="249" spans="1:4" ht="15.75">
      <c r="A249" s="6"/>
      <c r="B249" s="3" t="s">
        <v>162</v>
      </c>
      <c r="C249" s="1" t="s">
        <v>72</v>
      </c>
      <c r="D249" s="12">
        <f>SUM(D28,D34,D60,D66,D72,D78,D84,D90,D100,D158,D204)</f>
        <v>351813.574638</v>
      </c>
    </row>
    <row r="250" spans="1:4" ht="15.75">
      <c r="A250" s="27" t="s">
        <v>164</v>
      </c>
      <c r="B250" s="27"/>
      <c r="C250" s="27"/>
      <c r="D250" s="27"/>
    </row>
    <row r="251" spans="1:4" ht="15.75">
      <c r="A251" s="6" t="s">
        <v>165</v>
      </c>
      <c r="B251" s="1" t="s">
        <v>166</v>
      </c>
      <c r="C251" s="1" t="s">
        <v>167</v>
      </c>
      <c r="D251" s="25">
        <v>1</v>
      </c>
    </row>
    <row r="252" spans="1:4" ht="15.75">
      <c r="A252" s="6" t="s">
        <v>168</v>
      </c>
      <c r="B252" s="1" t="s">
        <v>169</v>
      </c>
      <c r="C252" s="1" t="s">
        <v>167</v>
      </c>
      <c r="D252" s="25">
        <v>1</v>
      </c>
    </row>
    <row r="253" spans="1:4" ht="15.75">
      <c r="A253" s="6" t="s">
        <v>170</v>
      </c>
      <c r="B253" s="1" t="s">
        <v>171</v>
      </c>
      <c r="C253" s="1" t="s">
        <v>167</v>
      </c>
      <c r="D253" s="1">
        <v>0</v>
      </c>
    </row>
    <row r="254" spans="1:4" ht="15.75">
      <c r="A254" s="6" t="s">
        <v>172</v>
      </c>
      <c r="B254" s="1" t="s">
        <v>173</v>
      </c>
      <c r="C254" s="1" t="s">
        <v>72</v>
      </c>
      <c r="D254" s="14">
        <v>-1268.46</v>
      </c>
    </row>
    <row r="255" spans="1:4" ht="15.75">
      <c r="A255" s="27" t="s">
        <v>174</v>
      </c>
      <c r="B255" s="27"/>
      <c r="C255" s="27"/>
      <c r="D255" s="27"/>
    </row>
    <row r="256" spans="1:4" ht="15.75">
      <c r="A256" s="6" t="s">
        <v>175</v>
      </c>
      <c r="B256" s="1" t="s">
        <v>71</v>
      </c>
      <c r="C256" s="1" t="s">
        <v>72</v>
      </c>
      <c r="D256" s="1">
        <v>0</v>
      </c>
    </row>
    <row r="257" spans="1:4" ht="15.75">
      <c r="A257" s="6" t="s">
        <v>176</v>
      </c>
      <c r="B257" s="1" t="s">
        <v>73</v>
      </c>
      <c r="C257" s="1" t="s">
        <v>72</v>
      </c>
      <c r="D257" s="1">
        <v>0</v>
      </c>
    </row>
    <row r="258" spans="1:4" ht="15.75">
      <c r="A258" s="6" t="s">
        <v>177</v>
      </c>
      <c r="B258" s="1" t="s">
        <v>75</v>
      </c>
      <c r="C258" s="1" t="s">
        <v>72</v>
      </c>
      <c r="D258" s="1">
        <v>0</v>
      </c>
    </row>
    <row r="259" spans="1:4" ht="15.75">
      <c r="A259" s="6" t="s">
        <v>178</v>
      </c>
      <c r="B259" s="1" t="s">
        <v>98</v>
      </c>
      <c r="C259" s="1" t="s">
        <v>72</v>
      </c>
      <c r="D259" s="1">
        <v>0</v>
      </c>
    </row>
    <row r="260" spans="1:4" ht="15.75">
      <c r="A260" s="6" t="s">
        <v>179</v>
      </c>
      <c r="B260" s="1" t="s">
        <v>180</v>
      </c>
      <c r="C260" s="1" t="s">
        <v>72</v>
      </c>
      <c r="D260" s="1">
        <v>0</v>
      </c>
    </row>
    <row r="261" spans="1:4" ht="15.75">
      <c r="A261" s="6" t="s">
        <v>181</v>
      </c>
      <c r="B261" s="1" t="s">
        <v>100</v>
      </c>
      <c r="C261" s="1" t="s">
        <v>72</v>
      </c>
      <c r="D261" s="1">
        <v>0</v>
      </c>
    </row>
    <row r="262" spans="1:4" ht="15.75">
      <c r="A262" s="27" t="s">
        <v>182</v>
      </c>
      <c r="B262" s="27"/>
      <c r="C262" s="27"/>
      <c r="D262" s="27"/>
    </row>
    <row r="263" spans="1:4" ht="15.75">
      <c r="A263" s="6" t="s">
        <v>183</v>
      </c>
      <c r="B263" s="1" t="s">
        <v>166</v>
      </c>
      <c r="C263" s="1" t="s">
        <v>167</v>
      </c>
      <c r="D263" s="1">
        <v>0</v>
      </c>
    </row>
    <row r="264" spans="1:4" ht="15.75">
      <c r="A264" s="6" t="s">
        <v>184</v>
      </c>
      <c r="B264" s="1" t="s">
        <v>169</v>
      </c>
      <c r="C264" s="1" t="s">
        <v>167</v>
      </c>
      <c r="D264" s="1">
        <v>0</v>
      </c>
    </row>
    <row r="265" spans="1:4" ht="15.75">
      <c r="A265" s="6" t="s">
        <v>185</v>
      </c>
      <c r="B265" s="1" t="s">
        <v>186</v>
      </c>
      <c r="C265" s="1" t="s">
        <v>167</v>
      </c>
      <c r="D265" s="1">
        <v>0</v>
      </c>
    </row>
    <row r="266" spans="1:4" ht="15.75">
      <c r="A266" s="6" t="s">
        <v>187</v>
      </c>
      <c r="B266" s="1" t="s">
        <v>173</v>
      </c>
      <c r="C266" s="1" t="s">
        <v>72</v>
      </c>
      <c r="D266" s="1">
        <v>0</v>
      </c>
    </row>
    <row r="267" spans="1:4" ht="15.75">
      <c r="A267" s="27" t="s">
        <v>188</v>
      </c>
      <c r="B267" s="27"/>
      <c r="C267" s="27"/>
      <c r="D267" s="27"/>
    </row>
    <row r="268" spans="1:4" ht="15.75">
      <c r="A268" s="6" t="s">
        <v>189</v>
      </c>
      <c r="B268" s="1" t="s">
        <v>190</v>
      </c>
      <c r="C268" s="1" t="s">
        <v>167</v>
      </c>
      <c r="D268" s="1">
        <v>10</v>
      </c>
    </row>
    <row r="269" spans="1:4" ht="15.75">
      <c r="A269" s="6" t="s">
        <v>191</v>
      </c>
      <c r="B269" s="1" t="s">
        <v>192</v>
      </c>
      <c r="C269" s="1" t="s">
        <v>167</v>
      </c>
      <c r="D269" s="1">
        <v>0</v>
      </c>
    </row>
    <row r="270" spans="1:4" ht="31.5">
      <c r="A270" s="6" t="s">
        <v>193</v>
      </c>
      <c r="B270" s="1" t="s">
        <v>194</v>
      </c>
      <c r="C270" s="1" t="s">
        <v>72</v>
      </c>
      <c r="D270" s="17">
        <v>10500</v>
      </c>
    </row>
    <row r="271" ht="15.75">
      <c r="D271" s="1"/>
    </row>
  </sheetData>
  <sheetProtection password="CC29" sheet="1" objects="1" scenarios="1" selectLockedCells="1" selectUnlockedCell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255" man="1"/>
    <brk id="124" max="255" man="1"/>
    <brk id="190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2021-03-18T10:55:40Z</dcterms:modified>
  <cp:category/>
  <cp:version/>
  <cp:contentType/>
  <cp:contentStatus/>
</cp:coreProperties>
</file>