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<sst xmlns="http://schemas.openxmlformats.org/spreadsheetml/2006/main" count="949" uniqueCount="391">
  <si>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</si>
  <si>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</si>
  <si>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</si>
  <si>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</si>
  <si>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</si>
  <si>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</si>
  <si>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</si>
  <si>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</si>
  <si>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</si>
  <si>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</si>
  <si>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</si>
  <si>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</si>
  <si>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</si>
  <si>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</si>
  <si>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</si>
  <si>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</si>
  <si>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</si>
  <si>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</si>
  <si>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</si>
  <si>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</si>
  <si>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</si>
  <si>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</si>
  <si>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</si>
  <si>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</si>
  <si>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</si>
  <si>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</si>
  <si>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</si>
  <si>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</si>
  <si>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</si>
  <si>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</si>
  <si>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</si>
  <si>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</si>
  <si>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</si>
  <si>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</si>
  <si>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</si>
  <si>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</si>
  <si>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</si>
  <si>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</si>
  <si>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</si>
  <si>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</si>
  <si>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</si>
  <si>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</si>
  <si>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</si>
  <si>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</si>
  <si>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</si>
  <si>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</si>
  <si>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</si>
  <si>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</si>
  <si>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</si>
  <si>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</si>
  <si>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</si>
  <si>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</si>
  <si>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</si>
  <si>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</si>
  <si>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</si>
  <si>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</si>
  <si>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</si>
  <si>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</si>
  <si>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</si>
  <si>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</si>
  <si>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</si>
  <si>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</si>
  <si>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</si>
  <si>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</si>
  <si>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</si>
  <si>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</si>
  <si>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</si>
  <si>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</si>
  <si>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</si>
  <si>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</si>
  <si>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</si>
  <si>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</si>
  <si>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</si>
  <si>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</si>
  <si>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</si>
  <si>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</si>
  <si>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</si>
  <si>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</si>
  <si>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</si>
  <si>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</si>
  <si>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</si>
  <si>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</si>
  <si>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</si>
  <si>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</si>
  <si>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</si>
  <si>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</si>
  <si>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</si>
  <si>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</si>
  <si>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</si>
  <si>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</si>
  <si>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</si>
  <si>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</si>
  <si>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</si>
  <si>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</si>
  <si>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</si>
  <si>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</si>
  <si>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</si>
  <si>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</si>
  <si>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</si>
  <si>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</si>
  <si>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</si>
  <si>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</si>
  <si>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</si>
  <si>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</si>
  <si>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</si>
  <si>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</si>
  <si>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</si>
  <si>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</si>
  <si>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</si>
  <si>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</si>
  <si>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</si>
  <si>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</si>
  <si>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</si>
  <si>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</si>
  <si>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</si>
  <si>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</si>
  <si>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</si>
  <si>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</si>
  <si>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</si>
  <si>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</si>
  <si>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</si>
  <si>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</si>
  <si>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</si>
  <si>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</si>
  <si>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</si>
  <si>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</si>
  <si>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</si>
  <si>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</si>
  <si>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</si>
  <si>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</si>
  <si>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</si>
  <si>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</si>
  <si>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</si>
  <si>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</si>
  <si>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</si>
  <si>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</si>
  <si>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</si>
  <si>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</si>
  <si>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</si>
  <si>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</si>
  <si>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</si>
  <si>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</si>
  <si>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</si>
  <si>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</si>
  <si>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</si>
  <si>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</si>
  <si>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</si>
  <si>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</si>
  <si>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</si>
  <si>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</si>
  <si>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</si>
  <si>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</si>
  <si>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</si>
  <si>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</si>
  <si>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</si>
  <si>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</si>
  <si>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</si>
  <si>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</si>
  <si>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</si>
  <si>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</si>
  <si>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</si>
  <si>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</si>
  <si>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</si>
  <si>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</si>
  <si>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</si>
  <si>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</si>
  <si>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</si>
  <si>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</si>
  <si>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</si>
  <si>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</si>
  <si>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</si>
  <si>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</si>
  <si>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</si>
  <si>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</si>
  <si>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</si>
  <si>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</si>
  <si>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</si>
  <si>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</si>
  <si>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</si>
  <si>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</si>
  <si>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</si>
  <si>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</si>
  <si>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</si>
  <si>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</si>
  <si>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</si>
  <si>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</si>
  <si>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</si>
  <si>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</si>
  <si>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</si>
  <si>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</si>
  <si>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</si>
  <si>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</si>
  <si>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</si>
  <si>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</si>
  <si>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</si>
  <si>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</si>
  <si>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</si>
  <si>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</si>
  <si>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</si>
  <si>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</si>
  <si>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</si>
  <si>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</si>
  <si>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</si>
  <si>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</si>
  <si>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</si>
  <si>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</si>
  <si>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</si>
  <si>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</si>
  <si>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</si>
  <si>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</si>
  <si>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</si>
  <si>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</si>
  <si>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</si>
  <si>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</si>
  <si>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</si>
  <si>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</si>
  <si>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</si>
  <si>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</si>
  <si>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</si>
  <si>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</si>
  <si>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</si>
  <si>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</si>
  <si>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</si>
  <si>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</si>
  <si>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</si>
  <si>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</si>
  <si>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</si>
  <si>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</si>
  <si>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</si>
  <si>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</si>
  <si>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ремонт кв-ры 1209,54</t>
  </si>
  <si>
    <t>Отчет об исполнении управляющей организацией ООО "УК "Слобода" договора управления за 2020 год по дому № 6  ул. Липовская в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</si>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</sst>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82" fontId="39" fillId="0" borderId="0" xfId="0" applyNumberFormat="1" applyFont="1" applyFill="1" applyAlignment="1">
      <alignment horizontal="center" vertical="center" wrapText="1"/>
    </xf>
    <xf numFmtId="182" fontId="40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8">
          <cell r="AA58">
            <v>3</v>
          </cell>
          <cell r="AB5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G3">
            <v>2792.82</v>
          </cell>
        </row>
        <row r="37">
          <cell r="CG37">
            <v>0.1267</v>
          </cell>
        </row>
        <row r="41">
          <cell r="CG41">
            <v>0.026995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H124">
            <v>157466.11779360002</v>
          </cell>
        </row>
        <row r="125">
          <cell r="CH125">
            <v>175776.5718468001</v>
          </cell>
        </row>
        <row r="126">
          <cell r="CH126">
            <v>41067.859536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0.51</v>
          </cell>
        </row>
        <row r="24">
          <cell r="D24">
            <v>-483217.1305269598</v>
          </cell>
        </row>
        <row r="25">
          <cell r="D25">
            <v>90525.47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E1" sqref="E1:L16384"/>
    </sheetView>
  </sheetViews>
  <sheetFormatPr defaultColWidth="9.140625" defaultRowHeight="15"/>
  <cols>
    <col min="1" max="1" width="9.140625" style="20" customWidth="1"/>
    <col min="2" max="2" width="62.421875" style="23" customWidth="1"/>
    <col min="3" max="3" width="24.28125" style="23" customWidth="1"/>
    <col min="4" max="4" width="62.7109375" style="23" customWidth="1"/>
    <col min="5" max="5" width="18.7109375" style="23" hidden="1" customWidth="1"/>
    <col min="6" max="6" width="17.8515625" style="23" hidden="1" customWidth="1"/>
    <col min="7" max="7" width="10.7109375" style="23" hidden="1" customWidth="1"/>
    <col min="8" max="12" width="9.140625" style="23" hidden="1" customWidth="1"/>
    <col min="13" max="22" width="9.140625" style="23" customWidth="1"/>
    <col min="23" max="16384" width="9.140625" style="2" customWidth="1"/>
  </cols>
  <sheetData>
    <row r="1" ht="15.75">
      <c r="E1" s="23" t="s">
        <v>198</v>
      </c>
    </row>
    <row r="2" spans="1:22" s="5" customFormat="1" ht="33.75" customHeight="1">
      <c r="A2" s="29" t="s">
        <v>231</v>
      </c>
      <c r="B2" s="29"/>
      <c r="C2" s="29"/>
      <c r="D2" s="29"/>
      <c r="E2" s="4">
        <v>2792.82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8" t="s">
        <v>103</v>
      </c>
      <c r="B8" s="28"/>
      <c r="C8" s="28"/>
      <c r="D8" s="28"/>
    </row>
    <row r="9" spans="1:4" ht="15.75">
      <c r="A9" s="6" t="s">
        <v>57</v>
      </c>
      <c r="B9" s="1" t="s">
        <v>72</v>
      </c>
      <c r="C9" s="1" t="s">
        <v>73</v>
      </c>
      <c r="D9" s="18">
        <f>'[4]по форме'!$D$23</f>
        <v>0.51</v>
      </c>
    </row>
    <row r="10" spans="1:6" ht="15.75">
      <c r="A10" s="6" t="s">
        <v>58</v>
      </c>
      <c r="B10" s="1" t="s">
        <v>74</v>
      </c>
      <c r="C10" s="1" t="s">
        <v>73</v>
      </c>
      <c r="D10" s="18">
        <f>'[4]по форме'!$D$24</f>
        <v>-483217.1305269598</v>
      </c>
      <c r="F10" s="21"/>
    </row>
    <row r="11" spans="1:4" ht="15.75">
      <c r="A11" s="6" t="s">
        <v>75</v>
      </c>
      <c r="B11" s="1" t="s">
        <v>76</v>
      </c>
      <c r="C11" s="1" t="s">
        <v>73</v>
      </c>
      <c r="D11" s="18">
        <f>'[4]по форме'!$D$25</f>
        <v>90525.47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374310.5491764001</v>
      </c>
    </row>
    <row r="13" spans="1:4" ht="15.75">
      <c r="A13" s="6" t="s">
        <v>94</v>
      </c>
      <c r="B13" s="22" t="s">
        <v>79</v>
      </c>
      <c r="C13" s="1" t="s">
        <v>73</v>
      </c>
      <c r="D13" s="7">
        <f>'[3]УК 2019'!$CH$125</f>
        <v>175776.5718468001</v>
      </c>
    </row>
    <row r="14" spans="1:4" ht="15.75">
      <c r="A14" s="6" t="s">
        <v>95</v>
      </c>
      <c r="B14" s="22" t="s">
        <v>80</v>
      </c>
      <c r="C14" s="1" t="s">
        <v>73</v>
      </c>
      <c r="D14" s="7">
        <f>'[3]УК 2019'!$CH$124</f>
        <v>157466.11779360002</v>
      </c>
    </row>
    <row r="15" spans="1:4" ht="15.75">
      <c r="A15" s="6" t="s">
        <v>96</v>
      </c>
      <c r="B15" s="22" t="s">
        <v>81</v>
      </c>
      <c r="C15" s="1" t="s">
        <v>73</v>
      </c>
      <c r="D15" s="7">
        <f>'[3]УК 2019'!$CH$126</f>
        <v>41067.859536</v>
      </c>
    </row>
    <row r="16" spans="1:5" ht="15.75">
      <c r="A16" s="22" t="s">
        <v>82</v>
      </c>
      <c r="B16" s="22" t="s">
        <v>83</v>
      </c>
      <c r="C16" s="22" t="s">
        <v>73</v>
      </c>
      <c r="D16" s="25">
        <f>D17</f>
        <v>269205.24917640013</v>
      </c>
      <c r="E16" s="23">
        <v>306941.62</v>
      </c>
    </row>
    <row r="17" spans="1:4" ht="31.5">
      <c r="A17" s="22" t="s">
        <v>59</v>
      </c>
      <c r="B17" s="22" t="s">
        <v>97</v>
      </c>
      <c r="C17" s="22" t="s">
        <v>73</v>
      </c>
      <c r="D17" s="25">
        <f>D12-D25+D250+D266</f>
        <v>269205.24917640013</v>
      </c>
    </row>
    <row r="18" spans="1:4" ht="31.5">
      <c r="A18" s="22" t="s">
        <v>84</v>
      </c>
      <c r="B18" s="22" t="s">
        <v>98</v>
      </c>
      <c r="C18" s="22" t="s">
        <v>73</v>
      </c>
      <c r="D18" s="22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2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2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2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25">
        <f>D16+D10+D9</f>
        <v>-214011.37135055964</v>
      </c>
    </row>
    <row r="23" spans="1:4" ht="15.75">
      <c r="A23" s="22" t="s">
        <v>91</v>
      </c>
      <c r="B23" s="22" t="s">
        <v>99</v>
      </c>
      <c r="C23" s="22" t="s">
        <v>73</v>
      </c>
      <c r="D23" s="25">
        <v>938.17</v>
      </c>
    </row>
    <row r="24" spans="1:4" ht="15.75">
      <c r="A24" s="22" t="s">
        <v>92</v>
      </c>
      <c r="B24" s="22" t="s">
        <v>100</v>
      </c>
      <c r="C24" s="22" t="s">
        <v>73</v>
      </c>
      <c r="D24" s="25">
        <f>D22-D245</f>
        <v>-749797.2769893596</v>
      </c>
    </row>
    <row r="25" spans="1:5" ht="15.75">
      <c r="A25" s="22" t="s">
        <v>93</v>
      </c>
      <c r="B25" s="22" t="s">
        <v>101</v>
      </c>
      <c r="C25" s="22" t="s">
        <v>73</v>
      </c>
      <c r="D25" s="25">
        <v>105105.3</v>
      </c>
      <c r="E25" s="21">
        <f>41614.51</f>
        <v>41614.51</v>
      </c>
    </row>
    <row r="26" spans="1:4" ht="35.25" customHeight="1">
      <c r="A26" s="28" t="s">
        <v>102</v>
      </c>
      <c r="B26" s="28"/>
      <c r="C26" s="28"/>
      <c r="D26" s="28"/>
    </row>
    <row r="27" spans="1:22" s="5" customFormat="1" ht="31.5">
      <c r="A27" s="24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23975.99</v>
      </c>
      <c r="E28" s="17">
        <v>23975.99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8">
        <f>E28/E2</f>
        <v>8.584867624837978</v>
      </c>
      <c r="E32" s="4"/>
    </row>
    <row r="33" spans="1:22" s="5" customFormat="1" ht="31.5">
      <c r="A33" s="24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8">
        <f>E35+E39+E43+E47+E51+E55</f>
        <v>36271.48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3">
        <v>1809.75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0.6480009452811136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3">
        <v>864.66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0.3096010484026897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3">
        <v>9514.58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8">
        <f>E43/E2</f>
        <v>3.4068002950422867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23">
        <v>23824.99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8.530800409621817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202</v>
      </c>
      <c r="E51" s="23">
        <v>257.5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0.09220071468981172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201</v>
      </c>
      <c r="E55" s="23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4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21131.38</v>
      </c>
      <c r="E60" s="17">
        <v>21131.38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8">
        <f>E60/E2</f>
        <v>7.566323644201917</v>
      </c>
      <c r="E64" s="4"/>
    </row>
    <row r="65" spans="1:22" s="5" customFormat="1" ht="29.25" customHeight="1">
      <c r="A65" s="24" t="s">
        <v>236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5.5" customHeight="1">
      <c r="A71" s="24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1" t="s">
        <v>105</v>
      </c>
      <c r="C72" s="1" t="s">
        <v>73</v>
      </c>
      <c r="D72" s="1">
        <f>E72</f>
        <v>41067.86</v>
      </c>
      <c r="E72" s="4">
        <v>41067.86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8">
        <f>E72/E2</f>
        <v>14.704800166140316</v>
      </c>
      <c r="E76" s="4"/>
    </row>
    <row r="77" spans="1:22" s="5" customFormat="1" ht="31.5">
      <c r="A77" s="24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7122.08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3">
        <v>7122.08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8">
        <f>E79/E2</f>
        <v>2.5501392857398613</v>
      </c>
    </row>
    <row r="83" spans="1:22" s="5" customFormat="1" ht="31.5">
      <c r="A83" s="24" t="s">
        <v>141</v>
      </c>
      <c r="B83" s="3" t="s">
        <v>104</v>
      </c>
      <c r="C83" s="3" t="s">
        <v>67</v>
      </c>
      <c r="D83" s="3" t="s">
        <v>55</v>
      </c>
      <c r="E83" s="23">
        <v>2598.23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2598.23</v>
      </c>
      <c r="F84" s="23">
        <v>48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8">
        <f>E83/F84</f>
        <v>54.12979166666667</v>
      </c>
    </row>
    <row r="89" spans="1:22" s="5" customFormat="1" ht="47.25">
      <c r="A89" s="24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1964.33</v>
      </c>
      <c r="F90" s="1">
        <v>530.9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23">
        <v>1327.25</v>
      </c>
      <c r="F91" s="27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7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8">
        <f>E91/F90</f>
        <v>2.5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23">
        <v>637.08</v>
      </c>
      <c r="F95" s="1">
        <f>F90</f>
        <v>530.9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8">
        <f>E95/F95</f>
        <v>1.2000000000000002</v>
      </c>
    </row>
    <row r="99" spans="1:22" s="5" customFormat="1" ht="63">
      <c r="A99" s="24" t="s">
        <v>151</v>
      </c>
      <c r="B99" s="3" t="s">
        <v>104</v>
      </c>
      <c r="C99" s="3" t="s">
        <v>67</v>
      </c>
      <c r="D99" s="3" t="s">
        <v>26</v>
      </c>
      <c r="E99" s="4"/>
      <c r="F99" s="2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125267.27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23">
        <f>580.76+543.77</f>
        <v>1124.53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8">
        <f>E101/E2</f>
        <v>0.40265036772867563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9">
        <v>3330.44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8">
        <f>E105/E2</f>
        <v>1.19250076983121</v>
      </c>
    </row>
    <row r="109" spans="1:5" ht="31.5">
      <c r="A109" s="6" t="s">
        <v>264</v>
      </c>
      <c r="B109" s="1" t="s">
        <v>106</v>
      </c>
      <c r="C109" s="1" t="s">
        <v>67</v>
      </c>
      <c r="D109" s="8" t="s">
        <v>229</v>
      </c>
      <c r="E109" s="23">
        <v>766.75</v>
      </c>
    </row>
    <row r="110" spans="1:4" ht="15.75">
      <c r="A110" s="6" t="s">
        <v>265</v>
      </c>
      <c r="B110" s="1" t="s">
        <v>107</v>
      </c>
      <c r="C110" s="1" t="s">
        <v>67</v>
      </c>
      <c r="D110" s="8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8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8">
        <f>E109/E2</f>
        <v>0.274543293158886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23">
        <v>1831.26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8">
        <f>E113/E2</f>
        <v>0.6557028379917073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23">
        <v>27610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8">
        <f>E117/E2</f>
        <v>9.886064980915346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23">
        <f>5141.45+12019.71</f>
        <v>17161.16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8">
        <f>E121/E2</f>
        <v>6.144742589927027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23">
        <v>9512.35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8">
        <f>E125/E2</f>
        <v>3.406001818950022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23">
        <v>2758.47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8">
        <f>E129/E2</f>
        <v>0.987700603690893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23">
        <v>2860.41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8">
        <f>E133/E2</f>
        <v>1.0242013448772207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207</v>
      </c>
      <c r="E137" s="23">
        <v>2860.41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8">
        <f>E137/E2</f>
        <v>1.0242013448772207</v>
      </c>
    </row>
    <row r="141" spans="1:5" ht="31.5">
      <c r="A141" s="6" t="s">
        <v>296</v>
      </c>
      <c r="B141" s="1" t="s">
        <v>106</v>
      </c>
      <c r="C141" s="1" t="s">
        <v>67</v>
      </c>
      <c r="D141" s="8" t="s">
        <v>206</v>
      </c>
      <c r="E141" s="23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8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8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8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8" t="s">
        <v>208</v>
      </c>
      <c r="E145" s="23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8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8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8">
        <f>E145/E2</f>
        <v>0</v>
      </c>
    </row>
    <row r="149" spans="1:5" ht="31.5">
      <c r="A149" s="6" t="s">
        <v>304</v>
      </c>
      <c r="B149" s="1" t="s">
        <v>106</v>
      </c>
      <c r="C149" s="1" t="s">
        <v>67</v>
      </c>
      <c r="D149" s="8" t="s">
        <v>205</v>
      </c>
      <c r="E149" s="23">
        <v>1371.69</v>
      </c>
    </row>
    <row r="150" spans="1:4" ht="15.75">
      <c r="A150" s="6" t="s">
        <v>305</v>
      </c>
      <c r="B150" s="1" t="s">
        <v>107</v>
      </c>
      <c r="C150" s="1" t="s">
        <v>67</v>
      </c>
      <c r="D150" s="8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8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8">
        <f>E149/E2</f>
        <v>0.49114873138977805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23">
        <v>54079.8</v>
      </c>
      <c r="F153" s="11"/>
      <c r="G153" s="12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8">
        <f>E153/E2</f>
        <v>19.363868777794487</v>
      </c>
    </row>
    <row r="157" spans="1:5" ht="47.25">
      <c r="A157" s="24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8">
        <f>E159+E163+E167+E171+E175+E179+E183+E187+E191+E195+E199</f>
        <v>80420.8356388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23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8">
        <f>E159</f>
        <v>2148.426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228</v>
      </c>
      <c r="E163" s="17">
        <f>('[2]ук(2016)'!$CG$37+'[2]ук(2016)'!$CG$41)*12*'[2]ук(2016)'!$CG$3+5477.68</f>
        <v>10628.5896388</v>
      </c>
      <c r="F163" s="23">
        <v>2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8">
        <f>E163/F163</f>
        <v>5314.2948194</v>
      </c>
      <c r="E166" s="4"/>
    </row>
    <row r="167" spans="1:22" s="14" customFormat="1" ht="31.5">
      <c r="A167" s="6" t="s">
        <v>322</v>
      </c>
      <c r="B167" s="8" t="s">
        <v>106</v>
      </c>
      <c r="C167" s="8" t="s">
        <v>67</v>
      </c>
      <c r="D167" s="8" t="s">
        <v>41</v>
      </c>
      <c r="E167" s="13">
        <f>11138.56+677.43</f>
        <v>11815.99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8">
        <f>E167/E2</f>
        <v>4.2308455253113335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23">
        <f>2288.54+701.94</f>
        <v>2990.48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8">
        <f>E171/E2</f>
        <v>1.070774342778983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23">
        <f>8529.16+150.16</f>
        <v>8679.32</v>
      </c>
      <c r="F175" s="23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8">
        <f>E175/E2</f>
        <v>3.107726240860492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196</v>
      </c>
      <c r="E179" s="23">
        <f>1716.29+254.99</f>
        <v>1971.28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8">
        <f>E179/E2</f>
        <v>0.7058385431212896</v>
      </c>
    </row>
    <row r="183" spans="1:5" ht="31.5">
      <c r="A183" s="6" t="s">
        <v>338</v>
      </c>
      <c r="B183" s="1" t="s">
        <v>106</v>
      </c>
      <c r="C183" s="1" t="s">
        <v>67</v>
      </c>
      <c r="D183" s="8" t="s">
        <v>226</v>
      </c>
      <c r="E183" s="23">
        <f>3190.15+2311.26</f>
        <v>5501.41</v>
      </c>
    </row>
    <row r="184" spans="1:4" ht="15.75">
      <c r="A184" s="6" t="s">
        <v>339</v>
      </c>
      <c r="B184" s="1" t="s">
        <v>107</v>
      </c>
      <c r="C184" s="1" t="s">
        <v>67</v>
      </c>
      <c r="D184" s="8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8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8">
        <f>E183/E2</f>
        <v>1.9698405196181636</v>
      </c>
    </row>
    <row r="187" spans="1:5" ht="31.5">
      <c r="A187" s="6" t="s">
        <v>342</v>
      </c>
      <c r="B187" s="1" t="s">
        <v>106</v>
      </c>
      <c r="C187" s="1" t="s">
        <v>67</v>
      </c>
      <c r="D187" s="1" t="s">
        <v>44</v>
      </c>
      <c r="E187" s="23">
        <f>2540.22+17649.08</f>
        <v>20189.300000000003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8">
        <f>E187/E2</f>
        <v>7.229001511017539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23">
        <v>204.68</v>
      </c>
      <c r="F191" s="23" t="s">
        <v>204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23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8">
        <f>E191/E2</f>
        <v>0.07328793119499287</v>
      </c>
    </row>
    <row r="195" spans="1:5" ht="31.5">
      <c r="A195" s="6" t="s">
        <v>350</v>
      </c>
      <c r="B195" s="1" t="s">
        <v>106</v>
      </c>
      <c r="C195" s="1" t="s">
        <v>67</v>
      </c>
      <c r="D195" s="1" t="s">
        <v>46</v>
      </c>
      <c r="E195" s="23">
        <f>8717.27+7574.09</f>
        <v>16291.36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8">
        <f>E195/E2</f>
        <v>5.83330110784082</v>
      </c>
    </row>
    <row r="199" spans="1:5" ht="31.5">
      <c r="A199" s="6" t="s">
        <v>354</v>
      </c>
      <c r="B199" s="1" t="s">
        <v>106</v>
      </c>
      <c r="C199" s="1" t="s">
        <v>67</v>
      </c>
      <c r="D199" s="8" t="s">
        <v>225</v>
      </c>
      <c r="E199" s="23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8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8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8">
        <f>E199/E2</f>
        <v>0</v>
      </c>
    </row>
    <row r="203" spans="1:4" ht="47.25">
      <c r="A203" s="24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195966.45</v>
      </c>
      <c r="F204" s="15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23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23">
        <v>370.9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8">
        <f>E209/E2</f>
        <v>0.13280483525612105</v>
      </c>
    </row>
    <row r="213" spans="1:6" ht="31.5">
      <c r="A213" s="6" t="s">
        <v>359</v>
      </c>
      <c r="B213" s="1" t="s">
        <v>106</v>
      </c>
      <c r="C213" s="1" t="s">
        <v>67</v>
      </c>
      <c r="D213" s="1" t="s">
        <v>49</v>
      </c>
      <c r="E213" s="23">
        <v>0</v>
      </c>
      <c r="F213" s="23" t="s">
        <v>230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8">
        <f>E213/E2</f>
        <v>0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164</v>
      </c>
      <c r="E217" s="23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209</v>
      </c>
      <c r="E221" s="23">
        <v>16377.05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8">
        <f>E221/E2</f>
        <v>5.863983357323422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23">
        <v>76411.39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8">
        <f>E225/E2</f>
        <v>27.359940848318185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23">
        <v>1386.78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8">
        <f>E229/E2</f>
        <v>0.49655187230111497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23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8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23">
        <v>0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8">
        <f>E237/E2</f>
        <v>0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23">
        <v>101420.33</v>
      </c>
      <c r="F241" s="23">
        <v>430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390</v>
      </c>
      <c r="B244" s="1" t="s">
        <v>108</v>
      </c>
      <c r="C244" s="1" t="s">
        <v>73</v>
      </c>
      <c r="D244" s="8">
        <f>E241/F241</f>
        <v>235.86123255813953</v>
      </c>
    </row>
    <row r="245" spans="1:4" ht="15.75">
      <c r="A245" s="6"/>
      <c r="B245" s="3" t="s">
        <v>163</v>
      </c>
      <c r="C245" s="1" t="s">
        <v>73</v>
      </c>
      <c r="D245" s="16">
        <f>SUM(D28,D34,D60,D66,D72,D78,D84,D90,D100,D158,D204)</f>
        <v>535785.9056388</v>
      </c>
    </row>
    <row r="246" spans="1:4" ht="15.75">
      <c r="A246" s="28" t="s">
        <v>165</v>
      </c>
      <c r="B246" s="28"/>
      <c r="C246" s="28"/>
      <c r="D246" s="28"/>
    </row>
    <row r="247" spans="1:4" ht="15.75">
      <c r="A247" s="6" t="s">
        <v>166</v>
      </c>
      <c r="B247" s="1" t="s">
        <v>167</v>
      </c>
      <c r="C247" s="1" t="s">
        <v>168</v>
      </c>
      <c r="D247" s="26">
        <f>'[1]Управл 2017'!$AA$58</f>
        <v>3</v>
      </c>
    </row>
    <row r="248" spans="1:4" ht="15.75">
      <c r="A248" s="6" t="s">
        <v>169</v>
      </c>
      <c r="B248" s="1" t="s">
        <v>170</v>
      </c>
      <c r="C248" s="1" t="s">
        <v>168</v>
      </c>
      <c r="D248" s="26">
        <f>'[1]Управл 2017'!$AB$58</f>
        <v>3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7">
        <v>0</v>
      </c>
    </row>
    <row r="251" spans="1:4" ht="15.75">
      <c r="A251" s="28" t="s">
        <v>175</v>
      </c>
      <c r="B251" s="28"/>
      <c r="C251" s="28"/>
      <c r="D251" s="28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8" t="s">
        <v>183</v>
      </c>
      <c r="B258" s="28"/>
      <c r="C258" s="28"/>
      <c r="D258" s="28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8" t="s">
        <v>189</v>
      </c>
      <c r="B263" s="28"/>
      <c r="C263" s="28"/>
      <c r="D263" s="28"/>
    </row>
    <row r="264" spans="1:4" ht="15.75">
      <c r="A264" s="6" t="s">
        <v>190</v>
      </c>
      <c r="B264" s="1" t="s">
        <v>191</v>
      </c>
      <c r="C264" s="1" t="s">
        <v>168</v>
      </c>
      <c r="D264" s="1">
        <v>4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2021-03-18T06:56:43Z</dcterms:modified>
  <cp:category/>
  <cp:version/>
  <cp:contentType/>
  <cp:contentStatus/>
</cp:coreProperties>
</file>