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<sst xmlns="http://schemas.openxmlformats.org/spreadsheetml/2006/main" count="948" uniqueCount="390">
  <si>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</si>
  <si>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</si>
  <si>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</si>
  <si>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</si>
  <si>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</si>
  <si>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</si>
  <si>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</si>
  <si>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</si>
  <si>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</si>
  <si>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</si>
  <si>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</si>
  <si>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</si>
  <si>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</si>
  <si>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</si>
  <si>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</si>
  <si>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</si>
  <si>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</si>
  <si>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</si>
  <si>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</si>
  <si>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</si>
  <si>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</si>
  <si>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</si>
  <si>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</si>
  <si>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</si>
  <si>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</si>
  <si>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</si>
  <si>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</si>
  <si>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</si>
  <si>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</si>
  <si>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</si>
  <si>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</si>
  <si>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</si>
  <si>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</si>
  <si>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</si>
  <si>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</si>
  <si>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</si>
  <si>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</si>
  <si>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</si>
  <si>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</si>
  <si>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</si>
  <si>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</si>
  <si>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</si>
  <si>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</si>
  <si>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</si>
  <si>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</si>
  <si>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</si>
  <si>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</si>
  <si>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</si>
  <si>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</si>
  <si>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</si>
  <si>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</si>
  <si>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</si>
  <si>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</si>
  <si>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</si>
  <si>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</si>
  <si>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</si>
  <si>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</si>
  <si>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</si>
  <si>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</si>
  <si>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</si>
  <si>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</si>
  <si>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</si>
  <si>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</si>
  <si>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</si>
  <si>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</si>
  <si>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</si>
  <si>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</si>
  <si>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</si>
  <si>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</si>
  <si>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</si>
  <si>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</si>
  <si>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</si>
  <si>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</si>
  <si>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</si>
  <si>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</si>
  <si>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</si>
  <si>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</si>
  <si>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</si>
  <si>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</si>
  <si>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</si>
  <si>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</si>
  <si>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</si>
  <si>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</si>
  <si>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</si>
  <si>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</si>
  <si>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</si>
  <si>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</si>
  <si>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</si>
  <si>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</si>
  <si>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</si>
  <si>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</si>
  <si>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</si>
  <si>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</si>
  <si>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</si>
  <si>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</si>
  <si>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</si>
  <si>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</si>
  <si>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</si>
  <si>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</si>
  <si>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</si>
  <si>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</si>
  <si>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</si>
  <si>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</si>
  <si>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</si>
  <si>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</si>
  <si>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</si>
  <si>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</si>
  <si>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</si>
  <si>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</si>
  <si>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</si>
  <si>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</si>
  <si>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</si>
  <si>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</si>
  <si>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</si>
  <si>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</si>
  <si>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</si>
  <si>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</si>
  <si>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</si>
  <si>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</si>
  <si>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</si>
  <si>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</si>
  <si>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</si>
  <si>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</si>
  <si>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</si>
  <si>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</si>
  <si>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</si>
  <si>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</si>
  <si>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</si>
  <si>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</si>
  <si>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</si>
  <si>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</si>
  <si>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</si>
  <si>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</si>
  <si>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</si>
  <si>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</si>
  <si>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</si>
  <si>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</si>
  <si>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</si>
  <si>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</si>
  <si>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</si>
  <si>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</si>
  <si>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</si>
  <si>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</si>
  <si>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</si>
  <si>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</si>
  <si>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</si>
  <si>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</si>
  <si>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</si>
  <si>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</si>
  <si>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</si>
  <si>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</si>
  <si>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</si>
  <si>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</si>
  <si>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</si>
  <si>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</si>
  <si>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</si>
  <si>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</si>
  <si>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</si>
  <si>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</si>
  <si>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</si>
  <si>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</si>
  <si>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</si>
  <si>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</si>
  <si>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</si>
  <si>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</si>
  <si>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</si>
  <si>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</si>
  <si>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</si>
  <si>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</si>
  <si>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</si>
  <si>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</si>
  <si>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</si>
  <si>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</si>
  <si>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</si>
  <si>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</si>
  <si>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</si>
  <si>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</si>
  <si>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</si>
  <si>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</si>
  <si>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</si>
  <si>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</si>
  <si>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</si>
  <si>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</si>
  <si>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</si>
  <si>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</si>
  <si>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</si>
  <si>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</si>
  <si>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</si>
  <si>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</si>
  <si>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</si>
  <si>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</si>
  <si>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</si>
  <si>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</si>
  <si>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</si>
  <si>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</si>
  <si>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</si>
  <si>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</si>
  <si>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</si>
  <si>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</si>
  <si>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</si>
  <si>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</si>
  <si>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</si>
  <si>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</si>
  <si>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</si>
  <si>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</si>
  <si>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</si>
  <si>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</si>
  <si>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</si>
  <si>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</si>
  <si>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</si>
  <si>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</si>
  <si>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</si>
  <si>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</si>
  <si>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</si>
  <si>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</si>
  <si>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</si>
  <si>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</si>
  <si>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</si>
  <si>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</si>
  <si>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</si>
  <si>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</si>
  <si>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</si>
  <si>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</si>
  <si>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</si>
  <si>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</si>
  <si>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</si>
  <si>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</si>
  <si>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</si>
  <si>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</si>
  <si>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</si>
  <si>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                                                                                          по дому № 6/2  ул. Липовская в г. Липецке</t>
  </si>
  <si>
    <t>31.03.2021 г.</t>
  </si>
  <si>
    <t>01.01.2020 г.</t>
  </si>
  <si>
    <t>31.12.2020 г.</t>
  </si>
  <si>
    <t>зевс 2020=6345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</si>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</sst>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6-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O3">
            <v>2699.4</v>
          </cell>
        </row>
        <row r="37">
          <cell r="CO37">
            <v>0.111085</v>
          </cell>
        </row>
        <row r="41">
          <cell r="CO4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O3">
            <v>2726</v>
          </cell>
        </row>
        <row r="38">
          <cell r="CO38">
            <v>0.129806</v>
          </cell>
        </row>
        <row r="45">
          <cell r="CO45">
            <v>0.159</v>
          </cell>
        </row>
        <row r="46">
          <cell r="CO46">
            <v>0.301</v>
          </cell>
        </row>
        <row r="47">
          <cell r="CO47">
            <v>0.077</v>
          </cell>
        </row>
        <row r="48">
          <cell r="CO48">
            <v>0.158</v>
          </cell>
        </row>
        <row r="49">
          <cell r="CO49">
            <v>0.041</v>
          </cell>
        </row>
        <row r="50">
          <cell r="CO50">
            <v>0.216</v>
          </cell>
        </row>
        <row r="51">
          <cell r="CO51">
            <v>0.044</v>
          </cell>
        </row>
        <row r="52">
          <cell r="CO52">
            <v>0.034</v>
          </cell>
        </row>
        <row r="54">
          <cell r="CO54">
            <v>0.268</v>
          </cell>
        </row>
        <row r="55">
          <cell r="CO55">
            <v>0.642</v>
          </cell>
        </row>
        <row r="56">
          <cell r="CO56">
            <v>0.057</v>
          </cell>
        </row>
        <row r="57">
          <cell r="CO57">
            <v>0.024</v>
          </cell>
        </row>
        <row r="58">
          <cell r="CO58">
            <v>0.284</v>
          </cell>
        </row>
        <row r="59">
          <cell r="CO59">
            <v>0.012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P124">
            <v>152308.1598192</v>
          </cell>
        </row>
        <row r="125">
          <cell r="CP125">
            <v>169979.3392176001</v>
          </cell>
        </row>
        <row r="126">
          <cell r="CP126">
            <v>39694.13712000001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725.87</v>
          </cell>
        </row>
        <row r="24">
          <cell r="D24">
            <v>-150521.06872239953</v>
          </cell>
        </row>
        <row r="25">
          <cell r="D25">
            <v>16420.97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E1" sqref="E1:L16384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19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2" customWidth="1"/>
  </cols>
  <sheetData>
    <row r="1" ht="15.75">
      <c r="E1" s="19" t="s">
        <v>198</v>
      </c>
    </row>
    <row r="2" spans="1:22" s="5" customFormat="1" ht="33.75" customHeight="1">
      <c r="A2" s="26" t="s">
        <v>230</v>
      </c>
      <c r="B2" s="26"/>
      <c r="C2" s="26"/>
      <c r="D2" s="26"/>
      <c r="E2" s="4">
        <v>2699.4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6" t="s">
        <v>57</v>
      </c>
      <c r="B9" s="1" t="s">
        <v>72</v>
      </c>
      <c r="C9" s="1" t="s">
        <v>73</v>
      </c>
      <c r="D9" s="14">
        <f>'[4]по форме'!$D$23</f>
        <v>725.87</v>
      </c>
    </row>
    <row r="10" spans="1:6" ht="15.75">
      <c r="A10" s="6" t="s">
        <v>58</v>
      </c>
      <c r="B10" s="1" t="s">
        <v>74</v>
      </c>
      <c r="C10" s="1" t="s">
        <v>73</v>
      </c>
      <c r="D10" s="14">
        <f>'[4]по форме'!$D$24</f>
        <v>-150521.06872239953</v>
      </c>
      <c r="F10" s="17"/>
    </row>
    <row r="11" spans="1:4" ht="15.75">
      <c r="A11" s="6" t="s">
        <v>75</v>
      </c>
      <c r="B11" s="1" t="s">
        <v>76</v>
      </c>
      <c r="C11" s="1" t="s">
        <v>73</v>
      </c>
      <c r="D11" s="14">
        <f>'[4]по форме'!$D$25</f>
        <v>16420.97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361981.63615680014</v>
      </c>
    </row>
    <row r="13" spans="1:4" ht="15.75">
      <c r="A13" s="6" t="s">
        <v>94</v>
      </c>
      <c r="B13" s="18" t="s">
        <v>79</v>
      </c>
      <c r="C13" s="1" t="s">
        <v>73</v>
      </c>
      <c r="D13" s="14">
        <f>'[3]УК 2019'!$CP$125</f>
        <v>169979.3392176001</v>
      </c>
    </row>
    <row r="14" spans="1:4" ht="15.75">
      <c r="A14" s="6" t="s">
        <v>95</v>
      </c>
      <c r="B14" s="18" t="s">
        <v>80</v>
      </c>
      <c r="C14" s="1" t="s">
        <v>73</v>
      </c>
      <c r="D14" s="14">
        <f>'[3]УК 2019'!$CP$124</f>
        <v>152308.1598192</v>
      </c>
    </row>
    <row r="15" spans="1:4" ht="15.75">
      <c r="A15" s="6" t="s">
        <v>96</v>
      </c>
      <c r="B15" s="18" t="s">
        <v>81</v>
      </c>
      <c r="C15" s="1" t="s">
        <v>73</v>
      </c>
      <c r="D15" s="14">
        <f>'[3]УК 2019'!$CP$126</f>
        <v>39694.13712000001</v>
      </c>
    </row>
    <row r="16" spans="1:5" ht="15.75">
      <c r="A16" s="18" t="s">
        <v>82</v>
      </c>
      <c r="B16" s="18" t="s">
        <v>83</v>
      </c>
      <c r="C16" s="18" t="s">
        <v>73</v>
      </c>
      <c r="D16" s="14">
        <f>D17</f>
        <v>351287.6661568002</v>
      </c>
      <c r="E16" s="19">
        <v>381109.12</v>
      </c>
    </row>
    <row r="17" spans="1:4" ht="31.5">
      <c r="A17" s="18" t="s">
        <v>59</v>
      </c>
      <c r="B17" s="18" t="s">
        <v>97</v>
      </c>
      <c r="C17" s="18" t="s">
        <v>73</v>
      </c>
      <c r="D17" s="21">
        <f>D12-D25+D250+D266</f>
        <v>351287.6661568002</v>
      </c>
    </row>
    <row r="18" spans="1:4" ht="31.5">
      <c r="A18" s="18" t="s">
        <v>84</v>
      </c>
      <c r="B18" s="18" t="s">
        <v>98</v>
      </c>
      <c r="C18" s="18" t="s">
        <v>73</v>
      </c>
      <c r="D18" s="14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4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4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4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21">
        <f>D16+D10+D9</f>
        <v>201492.46743440063</v>
      </c>
    </row>
    <row r="23" spans="1:4" ht="15.75">
      <c r="A23" s="18" t="s">
        <v>91</v>
      </c>
      <c r="B23" s="18" t="s">
        <v>99</v>
      </c>
      <c r="C23" s="18" t="s">
        <v>73</v>
      </c>
      <c r="D23" s="21">
        <v>52.94</v>
      </c>
    </row>
    <row r="24" spans="1:4" ht="15.75">
      <c r="A24" s="18" t="s">
        <v>92</v>
      </c>
      <c r="B24" s="18" t="s">
        <v>100</v>
      </c>
      <c r="C24" s="18" t="s">
        <v>73</v>
      </c>
      <c r="D24" s="21">
        <f>D22-D245</f>
        <v>-232918.74862559937</v>
      </c>
    </row>
    <row r="25" spans="1:5" ht="15.75">
      <c r="A25" s="18" t="s">
        <v>93</v>
      </c>
      <c r="B25" s="18" t="s">
        <v>101</v>
      </c>
      <c r="C25" s="18" t="s">
        <v>73</v>
      </c>
      <c r="D25" s="21">
        <v>8346.6</v>
      </c>
      <c r="E25" s="17"/>
    </row>
    <row r="26" spans="1:4" ht="35.25" customHeight="1">
      <c r="A26" s="25" t="s">
        <v>102</v>
      </c>
      <c r="B26" s="25"/>
      <c r="C26" s="25"/>
      <c r="D26" s="25"/>
    </row>
    <row r="27" spans="1:22" s="5" customFormat="1" ht="31.5">
      <c r="A27" s="20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29796.42</v>
      </c>
      <c r="E28" s="13">
        <v>29796.42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2">
        <f>E28/E2</f>
        <v>11.038164036452544</v>
      </c>
      <c r="E32" s="4"/>
    </row>
    <row r="33" spans="1:22" s="5" customFormat="1" ht="31.5">
      <c r="A33" s="20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35058.18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9">
        <v>1749.21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0.6479995554567681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9">
        <v>835.73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0.30959842928058084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9">
        <v>9196.32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3.406801511446988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9">
        <v>23028.04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7">
        <f>E47/E2</f>
        <v>8.530799436911906</v>
      </c>
    </row>
    <row r="51" spans="1:5" ht="47.25">
      <c r="A51" s="6" t="s">
        <v>216</v>
      </c>
      <c r="B51" s="1" t="s">
        <v>106</v>
      </c>
      <c r="C51" s="1" t="s">
        <v>67</v>
      </c>
      <c r="D51" s="7" t="s">
        <v>202</v>
      </c>
      <c r="E51" s="19">
        <v>248.88</v>
      </c>
    </row>
    <row r="52" spans="1:4" ht="15.75">
      <c r="A52" s="6" t="s">
        <v>217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7">
        <f>E51/E2</f>
        <v>0.09219826628139587</v>
      </c>
    </row>
    <row r="55" spans="1:5" ht="31.5">
      <c r="A55" s="6" t="s">
        <v>220</v>
      </c>
      <c r="B55" s="1" t="s">
        <v>106</v>
      </c>
      <c r="C55" s="1" t="s">
        <v>67</v>
      </c>
      <c r="D55" s="7" t="s">
        <v>201</v>
      </c>
      <c r="E55" s="19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0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26261.25</v>
      </c>
      <c r="E60" s="13">
        <v>26261.25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2">
        <f>E60/E2</f>
        <v>9.728550789064236</v>
      </c>
      <c r="E64" s="4"/>
    </row>
    <row r="65" spans="1:22" s="5" customFormat="1" ht="23.25" customHeight="1">
      <c r="A65" s="20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7" customHeight="1">
      <c r="A71" s="20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40976.89</v>
      </c>
      <c r="E72" s="4">
        <v>40976.89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2">
        <f>E72/E2</f>
        <v>15.179999259094613</v>
      </c>
      <c r="E76" s="4"/>
    </row>
    <row r="77" spans="1:22" s="5" customFormat="1" ht="31.5">
      <c r="A77" s="20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8026.07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9">
        <v>8026.07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2">
        <f>E79/E2</f>
        <v>2.9732792472401273</v>
      </c>
    </row>
    <row r="83" spans="1:22" s="5" customFormat="1" ht="31.5">
      <c r="A83" s="20" t="s">
        <v>141</v>
      </c>
      <c r="B83" s="3" t="s">
        <v>104</v>
      </c>
      <c r="C83" s="3" t="s">
        <v>67</v>
      </c>
      <c r="D83" s="3" t="s">
        <v>55</v>
      </c>
      <c r="E83" s="19">
        <v>3505.31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3505.31</v>
      </c>
      <c r="F84" s="19">
        <v>60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2">
        <f>E83/F84</f>
        <v>58.42183333333333</v>
      </c>
    </row>
    <row r="89" spans="1:22" s="5" customFormat="1" ht="47.25">
      <c r="A89" s="20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1552.2</v>
      </c>
      <c r="F90" s="1">
        <v>543.5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19">
        <v>900</v>
      </c>
      <c r="F91" s="24" t="s">
        <v>224</v>
      </c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6" t="s">
        <v>249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250</v>
      </c>
      <c r="B94" s="1" t="s">
        <v>108</v>
      </c>
      <c r="C94" s="1" t="s">
        <v>73</v>
      </c>
      <c r="D94" s="22">
        <f>E91/F90</f>
        <v>1.655933762649494</v>
      </c>
      <c r="F94" s="1" t="s">
        <v>211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19">
        <v>652.2</v>
      </c>
      <c r="F95" s="1">
        <f>F90</f>
        <v>543.5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254</v>
      </c>
      <c r="B98" s="1" t="s">
        <v>108</v>
      </c>
      <c r="C98" s="1" t="s">
        <v>73</v>
      </c>
      <c r="D98" s="22">
        <f>E95/F95</f>
        <v>1.2000000000000002</v>
      </c>
    </row>
    <row r="99" spans="1:22" s="5" customFormat="1" ht="63">
      <c r="A99" s="20" t="s">
        <v>151</v>
      </c>
      <c r="B99" s="3" t="s">
        <v>104</v>
      </c>
      <c r="C99" s="3" t="s">
        <v>67</v>
      </c>
      <c r="D99" s="3" t="s">
        <v>26</v>
      </c>
      <c r="E99" s="4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E101+E105+E113+E117+E121+E125+E129+E133+E137+E141+E145+E149+E153+E109</f>
        <v>94129.05</v>
      </c>
    </row>
    <row r="101" spans="1:6" ht="31.5">
      <c r="A101" s="6" t="s">
        <v>255</v>
      </c>
      <c r="B101" s="1" t="s">
        <v>106</v>
      </c>
      <c r="C101" s="1" t="s">
        <v>67</v>
      </c>
      <c r="D101" s="1" t="s">
        <v>27</v>
      </c>
      <c r="E101" s="19">
        <f>561.34+525.58</f>
        <v>1086.92</v>
      </c>
      <c r="F101" s="19">
        <f>('[2]ук(2016)'!$CO$52+'[2]ук(2016)'!$CO$59)*12*'[2]ук(2016)'!$CO$3</f>
        <v>1490.0688000000002</v>
      </c>
    </row>
    <row r="102" spans="1:4" ht="15.75">
      <c r="A102" s="6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22">
        <f>E101/E2</f>
        <v>0.4026524412832481</v>
      </c>
    </row>
    <row r="105" spans="1:7" ht="31.5">
      <c r="A105" s="6" t="s">
        <v>259</v>
      </c>
      <c r="B105" s="1" t="s">
        <v>106</v>
      </c>
      <c r="C105" s="1" t="s">
        <v>67</v>
      </c>
      <c r="D105" s="1" t="s">
        <v>28</v>
      </c>
      <c r="E105" s="15">
        <v>1931.42</v>
      </c>
      <c r="F105" s="19">
        <f>'[2]ук(2016)'!$CO$45*12*'[2]ук(2016)'!$CO$3</f>
        <v>5150.4552</v>
      </c>
      <c r="G105" s="15"/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22">
        <f>E105/E2</f>
        <v>0.7154997406831147</v>
      </c>
    </row>
    <row r="109" spans="1:6" ht="31.5">
      <c r="A109" s="6" t="s">
        <v>263</v>
      </c>
      <c r="B109" s="1" t="s">
        <v>106</v>
      </c>
      <c r="C109" s="1" t="s">
        <v>67</v>
      </c>
      <c r="D109" s="22" t="s">
        <v>229</v>
      </c>
      <c r="E109" s="19">
        <v>952.89</v>
      </c>
      <c r="F109" s="19">
        <f>'[2]ук(2016)'!$CO$49*12*E2</f>
        <v>1328.1048</v>
      </c>
    </row>
    <row r="110" spans="1:4" ht="15.75">
      <c r="A110" s="6" t="s">
        <v>264</v>
      </c>
      <c r="B110" s="1" t="s">
        <v>107</v>
      </c>
      <c r="C110" s="1" t="s">
        <v>67</v>
      </c>
      <c r="D110" s="22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22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22">
        <f>E109/E2</f>
        <v>0.3530006668148477</v>
      </c>
    </row>
    <row r="113" spans="1:6" ht="31.5">
      <c r="A113" s="6" t="s">
        <v>267</v>
      </c>
      <c r="B113" s="1" t="s">
        <v>106</v>
      </c>
      <c r="C113" s="1" t="s">
        <v>67</v>
      </c>
      <c r="D113" s="1" t="s">
        <v>3</v>
      </c>
      <c r="E113" s="19">
        <v>1775.05</v>
      </c>
      <c r="F113" s="19">
        <f>('[2]ук(2016)'!$CO$51+'[2]ук(2016)'!$CO$57)*12*'[2]ук(2016)'!$CO$3</f>
        <v>2202.7104000000004</v>
      </c>
    </row>
    <row r="114" spans="1:4" ht="15.75">
      <c r="A114" s="6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22">
        <f>E113/E2</f>
        <v>0.6575720530488256</v>
      </c>
    </row>
    <row r="117" spans="1:6" ht="31.5">
      <c r="A117" s="6" t="s">
        <v>271</v>
      </c>
      <c r="B117" s="1" t="s">
        <v>106</v>
      </c>
      <c r="C117" s="1" t="s">
        <v>67</v>
      </c>
      <c r="D117" s="1" t="s">
        <v>2</v>
      </c>
      <c r="E117" s="19">
        <v>25356.61</v>
      </c>
      <c r="F117" s="19">
        <f>('[2]ук(2016)'!$CO$47+'[2]ук(2016)'!$CO$55)*12*'[2]ук(2016)'!$CO$3</f>
        <v>23290.4232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22">
        <f>E117/E2</f>
        <v>9.393424464695858</v>
      </c>
    </row>
    <row r="121" spans="1:6" ht="47.25">
      <c r="A121" s="6" t="s">
        <v>275</v>
      </c>
      <c r="B121" s="1" t="s">
        <v>106</v>
      </c>
      <c r="C121" s="1" t="s">
        <v>67</v>
      </c>
      <c r="D121" s="1" t="s">
        <v>32</v>
      </c>
      <c r="E121" s="19">
        <f>4205.63+10860.66</f>
        <v>15066.29</v>
      </c>
      <c r="F121" s="19">
        <f>('[2]ук(2016)'!$CO$46+'[2]ук(2016)'!$CO$54)*12*'[2]ук(2016)'!$CO$3</f>
        <v>18431.5032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22">
        <f>E121/E2</f>
        <v>5.581347706897829</v>
      </c>
    </row>
    <row r="125" spans="1:6" ht="31.5">
      <c r="A125" s="6" t="s">
        <v>279</v>
      </c>
      <c r="B125" s="1" t="s">
        <v>106</v>
      </c>
      <c r="C125" s="1" t="s">
        <v>67</v>
      </c>
      <c r="D125" s="1" t="s">
        <v>34</v>
      </c>
      <c r="E125" s="19">
        <v>9194.16</v>
      </c>
      <c r="F125" s="19">
        <f>'[2]ук(2016)'!$CO$58*12*'[2]ук(2016)'!$CO$3</f>
        <v>9199.555199999999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22">
        <f>E125/E2</f>
        <v>3.4060013336296953</v>
      </c>
    </row>
    <row r="129" spans="1:6" ht="31.5">
      <c r="A129" s="6" t="s">
        <v>283</v>
      </c>
      <c r="B129" s="1" t="s">
        <v>106</v>
      </c>
      <c r="C129" s="1" t="s">
        <v>67</v>
      </c>
      <c r="D129" s="1" t="s">
        <v>36</v>
      </c>
      <c r="E129" s="19">
        <v>1999.99</v>
      </c>
      <c r="F129" s="19">
        <f>'[2]ук(2016)'!$CO$50*12*'[2]ук(2016)'!$CO$3</f>
        <v>6996.844800000001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22">
        <f>E129/E2</f>
        <v>0.7409016818552271</v>
      </c>
    </row>
    <row r="133" spans="1:6" ht="31.5">
      <c r="A133" s="6" t="s">
        <v>287</v>
      </c>
      <c r="B133" s="1" t="s">
        <v>106</v>
      </c>
      <c r="C133" s="1" t="s">
        <v>67</v>
      </c>
      <c r="D133" s="1" t="s">
        <v>37</v>
      </c>
      <c r="E133" s="19">
        <v>1460.92</v>
      </c>
      <c r="F133" s="19">
        <f>'[2]ук(2016)'!$CO$48*12*'[2]ук(2016)'!$CO$3</f>
        <v>5118.0624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22">
        <f>E133/E2</f>
        <v>0.5412017485367119</v>
      </c>
    </row>
    <row r="137" spans="1:6" ht="31.5">
      <c r="A137" s="6" t="s">
        <v>291</v>
      </c>
      <c r="B137" s="1" t="s">
        <v>106</v>
      </c>
      <c r="C137" s="1" t="s">
        <v>67</v>
      </c>
      <c r="D137" s="1" t="s">
        <v>207</v>
      </c>
      <c r="E137" s="19">
        <v>2764.73</v>
      </c>
      <c r="F137" s="19">
        <f>'[2]ук(2016)'!$CO$56*12*'[2]ук(2016)'!$CO$3</f>
        <v>1846.3896000000002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22">
        <f>E137/E2</f>
        <v>1.0242016744461733</v>
      </c>
    </row>
    <row r="141" spans="1:5" ht="31.5">
      <c r="A141" s="6" t="s">
        <v>295</v>
      </c>
      <c r="B141" s="1" t="s">
        <v>106</v>
      </c>
      <c r="C141" s="1" t="s">
        <v>67</v>
      </c>
      <c r="D141" s="22" t="s">
        <v>206</v>
      </c>
      <c r="E141" s="19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22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22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22">
        <f>E141/E2</f>
        <v>0</v>
      </c>
    </row>
    <row r="145" spans="1:5" ht="31.5">
      <c r="A145" s="6" t="s">
        <v>299</v>
      </c>
      <c r="B145" s="1" t="s">
        <v>106</v>
      </c>
      <c r="C145" s="1" t="s">
        <v>67</v>
      </c>
      <c r="D145" s="22" t="s">
        <v>208</v>
      </c>
      <c r="E145" s="19">
        <v>0</v>
      </c>
    </row>
    <row r="146" spans="1:4" ht="15.75">
      <c r="A146" s="6" t="s">
        <v>300</v>
      </c>
      <c r="B146" s="1" t="s">
        <v>107</v>
      </c>
      <c r="C146" s="1" t="s">
        <v>67</v>
      </c>
      <c r="D146" s="22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22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22">
        <f>E145/E2</f>
        <v>0</v>
      </c>
    </row>
    <row r="149" spans="1:5" ht="31.5">
      <c r="A149" s="6" t="s">
        <v>303</v>
      </c>
      <c r="B149" s="1" t="s">
        <v>106</v>
      </c>
      <c r="C149" s="1" t="s">
        <v>67</v>
      </c>
      <c r="D149" s="22" t="s">
        <v>205</v>
      </c>
      <c r="E149" s="19">
        <v>1371.69</v>
      </c>
    </row>
    <row r="150" spans="1:4" ht="15.75">
      <c r="A150" s="6" t="s">
        <v>304</v>
      </c>
      <c r="B150" s="1" t="s">
        <v>107</v>
      </c>
      <c r="C150" s="1" t="s">
        <v>67</v>
      </c>
      <c r="D150" s="22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22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22">
        <f>E149/E2</f>
        <v>0.5081462547232718</v>
      </c>
    </row>
    <row r="153" spans="1:6" ht="31.5">
      <c r="A153" s="6" t="s">
        <v>307</v>
      </c>
      <c r="B153" s="1" t="s">
        <v>106</v>
      </c>
      <c r="C153" s="1" t="s">
        <v>67</v>
      </c>
      <c r="D153" s="1" t="s">
        <v>203</v>
      </c>
      <c r="E153" s="19">
        <v>31168.38</v>
      </c>
      <c r="F153" s="10"/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310</v>
      </c>
      <c r="B156" s="1" t="s">
        <v>108</v>
      </c>
      <c r="C156" s="1" t="s">
        <v>73</v>
      </c>
      <c r="D156" s="22">
        <f>E153/E2</f>
        <v>11.546410313402978</v>
      </c>
    </row>
    <row r="157" spans="1:5" ht="47.25">
      <c r="A157" s="20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14">
        <f>E159+E163+E167+E171+E175+E179+E183+E187+E191+E195+E199</f>
        <v>87823.21605999999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'[2]ук(2016)'!$CO$38*12*'[2]ук(2016)'!$CO$3+88.82</f>
        <v>4335.033872</v>
      </c>
      <c r="F159" s="19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22">
        <f>E159</f>
        <v>4335.033872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228</v>
      </c>
      <c r="E163" s="4">
        <f>('[1]ук(2016)'!$CO$37+'[1]ук(2016)'!$CO$41)*12*'[1]ук(2016)'!$CO$3+5577.08</f>
        <v>9499.362188</v>
      </c>
      <c r="F163" s="19">
        <v>2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22">
        <f>E163/F163</f>
        <v>4749.681094</v>
      </c>
      <c r="E166" s="4"/>
    </row>
    <row r="167" spans="1:5" ht="31.5">
      <c r="A167" s="6" t="s">
        <v>321</v>
      </c>
      <c r="B167" s="1" t="s">
        <v>106</v>
      </c>
      <c r="C167" s="1" t="s">
        <v>67</v>
      </c>
      <c r="D167" s="1" t="s">
        <v>41</v>
      </c>
      <c r="E167" s="19">
        <f>11138.56+677.43</f>
        <v>11815.99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22">
        <f>E167/E2</f>
        <v>4.377265318218863</v>
      </c>
    </row>
    <row r="171" spans="1:5" ht="31.5">
      <c r="A171" s="6" t="s">
        <v>325</v>
      </c>
      <c r="B171" s="1" t="s">
        <v>106</v>
      </c>
      <c r="C171" s="1" t="s">
        <v>67</v>
      </c>
      <c r="D171" s="1" t="s">
        <v>42</v>
      </c>
      <c r="E171" s="19">
        <f>2288.54+701.94</f>
        <v>2990.48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22">
        <f>E171/E2</f>
        <v>1.1078313699340594</v>
      </c>
    </row>
    <row r="175" spans="1:6" ht="31.5">
      <c r="A175" s="6" t="s">
        <v>329</v>
      </c>
      <c r="B175" s="1" t="s">
        <v>106</v>
      </c>
      <c r="C175" s="1" t="s">
        <v>67</v>
      </c>
      <c r="D175" s="1" t="s">
        <v>43</v>
      </c>
      <c r="E175" s="19">
        <f>6345+8529.16+150.16</f>
        <v>15024.32</v>
      </c>
      <c r="F175" s="19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22">
        <f>E175/E2</f>
        <v>5.565799807364599</v>
      </c>
    </row>
    <row r="179" spans="1:5" ht="31.5">
      <c r="A179" s="6" t="s">
        <v>333</v>
      </c>
      <c r="B179" s="1" t="s">
        <v>106</v>
      </c>
      <c r="C179" s="1" t="s">
        <v>67</v>
      </c>
      <c r="D179" s="1" t="s">
        <v>196</v>
      </c>
      <c r="E179" s="19">
        <f>254.99+1716.29</f>
        <v>1971.28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22">
        <f>E179/E2</f>
        <v>0.7302659850337112</v>
      </c>
    </row>
    <row r="183" spans="1:5" ht="31.5">
      <c r="A183" s="6" t="s">
        <v>337</v>
      </c>
      <c r="B183" s="1" t="s">
        <v>106</v>
      </c>
      <c r="C183" s="1" t="s">
        <v>67</v>
      </c>
      <c r="D183" s="22" t="s">
        <v>226</v>
      </c>
      <c r="E183" s="19">
        <f>2311.26+3190.15</f>
        <v>5501.41</v>
      </c>
    </row>
    <row r="184" spans="1:4" ht="15.75">
      <c r="A184" s="6" t="s">
        <v>338</v>
      </c>
      <c r="B184" s="1" t="s">
        <v>107</v>
      </c>
      <c r="C184" s="1" t="s">
        <v>67</v>
      </c>
      <c r="D184" s="22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22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22">
        <f>E183/E2</f>
        <v>2.0380121508483366</v>
      </c>
    </row>
    <row r="187" spans="1:5" ht="31.5">
      <c r="A187" s="6" t="s">
        <v>341</v>
      </c>
      <c r="B187" s="1" t="s">
        <v>106</v>
      </c>
      <c r="C187" s="1" t="s">
        <v>67</v>
      </c>
      <c r="D187" s="1" t="s">
        <v>44</v>
      </c>
      <c r="E187" s="19">
        <f>17649.08+2540.22</f>
        <v>20189.300000000003</v>
      </c>
    </row>
    <row r="188" spans="1:4" ht="15.75">
      <c r="A188" s="6" t="s">
        <v>342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22">
        <f>E187/E2</f>
        <v>7.479180558642662</v>
      </c>
    </row>
    <row r="191" spans="1:6" ht="31.5">
      <c r="A191" s="6" t="s">
        <v>345</v>
      </c>
      <c r="B191" s="1" t="s">
        <v>106</v>
      </c>
      <c r="C191" s="1" t="s">
        <v>67</v>
      </c>
      <c r="D191" s="1" t="s">
        <v>45</v>
      </c>
      <c r="E191" s="19">
        <v>204.68</v>
      </c>
      <c r="F191" s="19" t="s">
        <v>204</v>
      </c>
    </row>
    <row r="192" spans="1:6" ht="15.75">
      <c r="A192" s="6" t="s">
        <v>346</v>
      </c>
      <c r="B192" s="1" t="s">
        <v>107</v>
      </c>
      <c r="C192" s="1" t="s">
        <v>67</v>
      </c>
      <c r="D192" s="1" t="s">
        <v>24</v>
      </c>
      <c r="F192" s="19" t="s">
        <v>10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22">
        <f>E191/E2</f>
        <v>0.07582425724235015</v>
      </c>
    </row>
    <row r="195" spans="1:5" ht="31.5">
      <c r="A195" s="6" t="s">
        <v>349</v>
      </c>
      <c r="B195" s="1" t="s">
        <v>106</v>
      </c>
      <c r="C195" s="1" t="s">
        <v>67</v>
      </c>
      <c r="D195" s="1" t="s">
        <v>46</v>
      </c>
      <c r="E195" s="19">
        <f>8717.27+7574.09</f>
        <v>16291.36</v>
      </c>
    </row>
    <row r="196" spans="1:4" ht="15.75">
      <c r="A196" s="6" t="s">
        <v>350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22">
        <f>E195/E2</f>
        <v>6.035178187745425</v>
      </c>
    </row>
    <row r="199" spans="1:5" ht="31.5">
      <c r="A199" s="6" t="s">
        <v>353</v>
      </c>
      <c r="B199" s="1" t="s">
        <v>106</v>
      </c>
      <c r="C199" s="1" t="s">
        <v>67</v>
      </c>
      <c r="D199" s="22" t="s">
        <v>225</v>
      </c>
      <c r="E199" s="19">
        <v>0</v>
      </c>
    </row>
    <row r="200" spans="1:4" ht="15.75">
      <c r="A200" s="6" t="s">
        <v>354</v>
      </c>
      <c r="B200" s="1" t="s">
        <v>107</v>
      </c>
      <c r="C200" s="1" t="s">
        <v>67</v>
      </c>
      <c r="D200" s="22" t="s">
        <v>24</v>
      </c>
    </row>
    <row r="201" spans="1:4" ht="15.75">
      <c r="A201" s="6" t="s">
        <v>355</v>
      </c>
      <c r="B201" s="1" t="s">
        <v>64</v>
      </c>
      <c r="C201" s="1" t="s">
        <v>67</v>
      </c>
      <c r="D201" s="22" t="s">
        <v>10</v>
      </c>
    </row>
    <row r="202" spans="1:4" ht="15.75">
      <c r="A202" s="6" t="s">
        <v>356</v>
      </c>
      <c r="B202" s="1" t="s">
        <v>108</v>
      </c>
      <c r="C202" s="1" t="s">
        <v>73</v>
      </c>
      <c r="D202" s="22">
        <f>E199/E2</f>
        <v>0</v>
      </c>
    </row>
    <row r="203" spans="1:4" ht="47.25">
      <c r="A203" s="20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357</v>
      </c>
      <c r="B204" s="1" t="s">
        <v>105</v>
      </c>
      <c r="C204" s="1" t="s">
        <v>73</v>
      </c>
      <c r="D204" s="1">
        <f>E205+E209+E213+E217+E221+E225+E229+E233+E237+E241+E242</f>
        <v>107282.62999999999</v>
      </c>
      <c r="F204" s="11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19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19">
        <v>370.9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2">
        <f>E209/E2</f>
        <v>0.13740090390457138</v>
      </c>
    </row>
    <row r="213" spans="1:5" ht="31.5">
      <c r="A213" s="6" t="s">
        <v>358</v>
      </c>
      <c r="B213" s="1" t="s">
        <v>106</v>
      </c>
      <c r="C213" s="1" t="s">
        <v>67</v>
      </c>
      <c r="D213" s="1" t="s">
        <v>49</v>
      </c>
      <c r="E213" s="19">
        <v>0</v>
      </c>
    </row>
    <row r="214" spans="1:4" ht="15.75">
      <c r="A214" s="6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361</v>
      </c>
      <c r="B216" s="1" t="s">
        <v>108</v>
      </c>
      <c r="C216" s="1" t="s">
        <v>73</v>
      </c>
      <c r="D216" s="22">
        <f>E213/E2</f>
        <v>0</v>
      </c>
    </row>
    <row r="217" spans="1:5" ht="31.5">
      <c r="A217" s="6" t="s">
        <v>362</v>
      </c>
      <c r="B217" s="1" t="s">
        <v>106</v>
      </c>
      <c r="C217" s="1" t="s">
        <v>67</v>
      </c>
      <c r="D217" s="1" t="s">
        <v>164</v>
      </c>
      <c r="E217" s="19">
        <v>0</v>
      </c>
    </row>
    <row r="218" spans="1:4" ht="15.75">
      <c r="A218" s="6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366</v>
      </c>
      <c r="B221" s="1" t="s">
        <v>106</v>
      </c>
      <c r="C221" s="1" t="s">
        <v>67</v>
      </c>
      <c r="D221" s="1" t="s">
        <v>209</v>
      </c>
      <c r="E221" s="19">
        <f>16377.05</f>
        <v>16377.05</v>
      </c>
    </row>
    <row r="222" spans="1:4" ht="15.75">
      <c r="A222" s="6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369</v>
      </c>
      <c r="B224" s="1" t="s">
        <v>108</v>
      </c>
      <c r="C224" s="1" t="s">
        <v>73</v>
      </c>
      <c r="D224" s="22">
        <f>E221/E2</f>
        <v>6.066922279024968</v>
      </c>
    </row>
    <row r="225" spans="1:5" ht="31.5">
      <c r="A225" s="6" t="s">
        <v>370</v>
      </c>
      <c r="B225" s="1" t="s">
        <v>106</v>
      </c>
      <c r="C225" s="1" t="s">
        <v>67</v>
      </c>
      <c r="D225" s="1" t="s">
        <v>1</v>
      </c>
      <c r="E225" s="19">
        <f>76411.39</f>
        <v>76411.39</v>
      </c>
    </row>
    <row r="226" spans="1:4" ht="15.75">
      <c r="A226" s="6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373</v>
      </c>
      <c r="B228" s="1" t="s">
        <v>108</v>
      </c>
      <c r="C228" s="1" t="s">
        <v>73</v>
      </c>
      <c r="D228" s="22">
        <f>E225/E2</f>
        <v>28.30680521597392</v>
      </c>
    </row>
    <row r="229" spans="1:5" ht="31.5">
      <c r="A229" s="6" t="s">
        <v>374</v>
      </c>
      <c r="B229" s="1" t="s">
        <v>106</v>
      </c>
      <c r="C229" s="1" t="s">
        <v>67</v>
      </c>
      <c r="D229" s="1" t="s">
        <v>0</v>
      </c>
      <c r="E229" s="19">
        <v>1386.78</v>
      </c>
    </row>
    <row r="230" spans="1:4" ht="15.75">
      <c r="A230" s="6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377</v>
      </c>
      <c r="B232" s="1" t="s">
        <v>108</v>
      </c>
      <c r="C232" s="1" t="s">
        <v>73</v>
      </c>
      <c r="D232" s="22">
        <f>E229/E2</f>
        <v>0.5137363858635252</v>
      </c>
    </row>
    <row r="233" spans="1:5" ht="31.5">
      <c r="A233" s="6" t="s">
        <v>378</v>
      </c>
      <c r="B233" s="1" t="s">
        <v>106</v>
      </c>
      <c r="C233" s="1" t="s">
        <v>67</v>
      </c>
      <c r="D233" s="1" t="s">
        <v>51</v>
      </c>
      <c r="E233" s="19">
        <v>0</v>
      </c>
    </row>
    <row r="234" spans="1:4" ht="15.75">
      <c r="A234" s="6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381</v>
      </c>
      <c r="B236" s="1" t="s">
        <v>108</v>
      </c>
      <c r="C236" s="1" t="s">
        <v>73</v>
      </c>
      <c r="D236" s="22">
        <f>E233/E2</f>
        <v>0</v>
      </c>
    </row>
    <row r="237" spans="1:5" ht="31.5">
      <c r="A237" s="6" t="s">
        <v>382</v>
      </c>
      <c r="B237" s="1" t="s">
        <v>106</v>
      </c>
      <c r="C237" s="1" t="s">
        <v>67</v>
      </c>
      <c r="D237" s="1" t="s">
        <v>52</v>
      </c>
      <c r="E237" s="19">
        <v>0</v>
      </c>
    </row>
    <row r="238" spans="1:4" ht="15.75">
      <c r="A238" s="6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384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385</v>
      </c>
      <c r="B240" s="1" t="s">
        <v>108</v>
      </c>
      <c r="C240" s="1" t="s">
        <v>73</v>
      </c>
      <c r="D240" s="22">
        <f>E237/E2</f>
        <v>0</v>
      </c>
    </row>
    <row r="241" spans="1:6" ht="31.5">
      <c r="A241" s="6" t="s">
        <v>386</v>
      </c>
      <c r="B241" s="1" t="s">
        <v>106</v>
      </c>
      <c r="C241" s="1" t="s">
        <v>67</v>
      </c>
      <c r="D241" s="1" t="s">
        <v>53</v>
      </c>
      <c r="E241" s="19">
        <v>12736.51</v>
      </c>
      <c r="F241" s="19">
        <v>54</v>
      </c>
    </row>
    <row r="242" spans="1:6" ht="15.75">
      <c r="A242" s="6" t="s">
        <v>387</v>
      </c>
      <c r="B242" s="1" t="s">
        <v>107</v>
      </c>
      <c r="C242" s="1" t="s">
        <v>67</v>
      </c>
      <c r="D242" s="1" t="s">
        <v>24</v>
      </c>
      <c r="F242" s="19">
        <f>0.01*100</f>
        <v>1</v>
      </c>
    </row>
    <row r="243" spans="1:4" ht="15.75">
      <c r="A243" s="6" t="s">
        <v>388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389</v>
      </c>
      <c r="B244" s="1" t="s">
        <v>108</v>
      </c>
      <c r="C244" s="1" t="s">
        <v>73</v>
      </c>
      <c r="D244" s="22">
        <f>E241/F241+E242/F242</f>
        <v>235.8612962962963</v>
      </c>
    </row>
    <row r="245" spans="1:4" ht="15.75">
      <c r="A245" s="6"/>
      <c r="B245" s="3" t="s">
        <v>163</v>
      </c>
      <c r="C245" s="1" t="s">
        <v>73</v>
      </c>
      <c r="D245" s="12">
        <f>SUM(D28,D34,D60,D66,D72,D78,D84,D90,D100,D158,D204)</f>
        <v>434411.21606</v>
      </c>
    </row>
    <row r="246" spans="1:4" ht="15.75">
      <c r="A246" s="25" t="s">
        <v>165</v>
      </c>
      <c r="B246" s="25"/>
      <c r="C246" s="25"/>
      <c r="D246" s="25"/>
    </row>
    <row r="247" spans="1:4" ht="15.75">
      <c r="A247" s="6" t="s">
        <v>166</v>
      </c>
      <c r="B247" s="1" t="s">
        <v>167</v>
      </c>
      <c r="C247" s="1" t="s">
        <v>168</v>
      </c>
      <c r="D247" s="23">
        <v>4</v>
      </c>
    </row>
    <row r="248" spans="1:4" ht="15.75">
      <c r="A248" s="6" t="s">
        <v>169</v>
      </c>
      <c r="B248" s="1" t="s">
        <v>170</v>
      </c>
      <c r="C248" s="1" t="s">
        <v>168</v>
      </c>
      <c r="D248" s="23">
        <v>4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7">
        <v>-2347.37</v>
      </c>
    </row>
    <row r="251" spans="1:4" ht="15.75">
      <c r="A251" s="25" t="s">
        <v>175</v>
      </c>
      <c r="B251" s="25"/>
      <c r="C251" s="25"/>
      <c r="D251" s="25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183</v>
      </c>
      <c r="B258" s="25"/>
      <c r="C258" s="25"/>
      <c r="D258" s="25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5" t="s">
        <v>189</v>
      </c>
      <c r="B263" s="25"/>
      <c r="C263" s="25"/>
      <c r="D263" s="25"/>
    </row>
    <row r="264" spans="1:4" ht="15.75">
      <c r="A264" s="6" t="s">
        <v>190</v>
      </c>
      <c r="B264" s="1" t="s">
        <v>191</v>
      </c>
      <c r="C264" s="1" t="s">
        <v>168</v>
      </c>
      <c r="D264" s="1">
        <v>12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2021-03-18T06:57:09Z</dcterms:modified>
  <cp:category/>
  <cp:version/>
  <cp:contentType/>
  <cp:contentStatus/>
</cp:coreProperties>
</file>