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<sst xmlns="http://schemas.openxmlformats.org/spreadsheetml/2006/main" count="949" uniqueCount="391">
  <si>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</si>
  <si>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</si>
  <si>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</si>
  <si>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</si>
  <si>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</si>
  <si>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</si>
  <si>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</si>
  <si>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</si>
  <si>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</si>
  <si>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</si>
  <si>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</si>
  <si>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</si>
  <si>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</si>
  <si>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</si>
  <si>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</si>
  <si>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</si>
  <si>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</si>
  <si>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</si>
  <si>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</si>
  <si>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</si>
  <si>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</si>
  <si>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</si>
  <si>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</si>
  <si>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</si>
  <si>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</si>
  <si>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</si>
  <si>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</si>
  <si>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</si>
  <si>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</si>
  <si>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</si>
  <si>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</si>
  <si>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</si>
  <si>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</si>
  <si>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</si>
  <si>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</si>
  <si>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</si>
  <si>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</si>
  <si>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</si>
  <si>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</si>
  <si>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</si>
  <si>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</si>
  <si>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</si>
  <si>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</si>
  <si>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</si>
  <si>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</si>
  <si>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</si>
  <si>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</si>
  <si>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</si>
  <si>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</si>
  <si>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</si>
  <si>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</si>
  <si>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</si>
  <si>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</si>
  <si>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</si>
  <si>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</si>
  <si>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</si>
  <si>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</si>
  <si>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</si>
  <si>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</si>
  <si>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</si>
  <si>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</si>
  <si>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</si>
  <si>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</si>
  <si>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</si>
  <si>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</si>
  <si>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</si>
  <si>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</si>
  <si>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</si>
  <si>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</si>
  <si>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</si>
  <si>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</si>
  <si>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</si>
  <si>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</si>
  <si>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</si>
  <si>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</si>
  <si>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</si>
  <si>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</si>
  <si>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</si>
  <si>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</si>
  <si>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</si>
  <si>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</si>
  <si>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</si>
  <si>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</si>
  <si>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</si>
  <si>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</si>
  <si>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</si>
  <si>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</si>
  <si>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</si>
  <si>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</si>
  <si>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</si>
  <si>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</si>
  <si>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</si>
  <si>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</si>
  <si>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</si>
  <si>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</si>
  <si>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</si>
  <si>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</si>
  <si>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</si>
  <si>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</si>
  <si>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</si>
  <si>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</si>
  <si>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</si>
  <si>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</si>
  <si>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</si>
  <si>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</si>
  <si>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</si>
  <si>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</si>
  <si>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</si>
  <si>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</si>
  <si>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</si>
  <si>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</si>
  <si>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</si>
  <si>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</si>
  <si>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</si>
  <si>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</si>
  <si>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</si>
  <si>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</si>
  <si>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</si>
  <si>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</si>
  <si>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</si>
  <si>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</si>
  <si>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</si>
  <si>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</si>
  <si>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</si>
  <si>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</si>
  <si>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</si>
  <si>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</si>
  <si>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</si>
  <si>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</si>
  <si>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</si>
  <si>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</si>
  <si>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</si>
  <si>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</si>
  <si>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</si>
  <si>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</si>
  <si>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</si>
  <si>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</si>
  <si>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</si>
  <si>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</si>
  <si>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</si>
  <si>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</si>
  <si>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</si>
  <si>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</si>
  <si>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</si>
  <si>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</si>
  <si>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</si>
  <si>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</si>
  <si>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</si>
  <si>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</si>
  <si>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</si>
  <si>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</si>
  <si>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</si>
  <si>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</si>
  <si>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</si>
  <si>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</si>
  <si>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</si>
  <si>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</si>
  <si>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</si>
  <si>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</si>
  <si>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</si>
  <si>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</si>
  <si>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</si>
  <si>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</si>
  <si>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</si>
  <si>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</si>
  <si>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</si>
  <si>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</si>
  <si>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</si>
  <si>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</si>
  <si>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</si>
  <si>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</si>
  <si>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</si>
  <si>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</si>
  <si>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</si>
  <si>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</si>
  <si>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</si>
  <si>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</si>
  <si>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</si>
  <si>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</si>
  <si>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</si>
  <si>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</si>
  <si>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</si>
  <si>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</si>
  <si>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</si>
  <si>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</si>
  <si>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</si>
  <si>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</si>
  <si>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</si>
  <si>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</si>
  <si>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</si>
  <si>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</si>
  <si>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</si>
  <si>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</si>
  <si>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</si>
  <si>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</si>
  <si>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</si>
  <si>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</si>
  <si>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</si>
  <si>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</si>
  <si>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</si>
  <si>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</si>
  <si>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</si>
  <si>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</si>
  <si>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</si>
  <si>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</si>
  <si>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</si>
  <si>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</si>
  <si>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</si>
  <si>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</si>
  <si>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</si>
  <si>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</si>
  <si>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</si>
  <si>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</si>
  <si>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</si>
  <si>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</si>
  <si>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</si>
  <si>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</si>
  <si>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</si>
  <si>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</si>
  <si>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</si>
  <si>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</si>
  <si>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</si>
  <si>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</si>
  <si>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</si>
  <si>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</si>
  <si>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</si>
  <si>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</si>
  <si>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</si>
  <si>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</si>
  <si>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</si>
  <si>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демидова</t>
  </si>
  <si>
    <t>Отчет об исполнении управляющей организацией ООО "УК "Слобода"" договора управления за 2020 год по дому № 2А  ул. Липовская в                        г. Липецке</t>
  </si>
  <si>
    <t>31.03.2021 г.</t>
  </si>
  <si>
    <t>01.01.2020 г.</t>
  </si>
  <si>
    <t>31.12.2020 г.</t>
  </si>
  <si>
    <t>зевс 2020=0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</si>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</sst>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2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K3">
            <v>2682.6</v>
          </cell>
        </row>
        <row r="37">
          <cell r="CK37">
            <v>0.131906</v>
          </cell>
        </row>
        <row r="41">
          <cell r="CK4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L124">
            <v>151442.27713439998</v>
          </cell>
        </row>
        <row r="125">
          <cell r="CL125">
            <v>168649.02078480012</v>
          </cell>
        </row>
        <row r="126">
          <cell r="CL126">
            <v>39447.09648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-50390.76874479992</v>
          </cell>
        </row>
        <row r="25">
          <cell r="D25">
            <v>138171.47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90" zoomScaleNormal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9.140625" style="24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2" customWidth="1"/>
  </cols>
  <sheetData>
    <row r="1" ht="15.75">
      <c r="E1" s="18" t="s">
        <v>198</v>
      </c>
    </row>
    <row r="2" spans="1:22" s="5" customFormat="1" ht="33.75" customHeight="1">
      <c r="A2" s="25" t="s">
        <v>231</v>
      </c>
      <c r="B2" s="25"/>
      <c r="C2" s="25"/>
      <c r="D2" s="25"/>
      <c r="E2" s="4">
        <v>2682.6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0</v>
      </c>
    </row>
    <row r="10" spans="1:4" ht="15.75">
      <c r="A10" s="6" t="s">
        <v>58</v>
      </c>
      <c r="B10" s="1" t="s">
        <v>74</v>
      </c>
      <c r="C10" s="1" t="s">
        <v>73</v>
      </c>
      <c r="D10" s="7">
        <f>'[3]по форме'!$D$24</f>
        <v>-50390.76874479992</v>
      </c>
    </row>
    <row r="11" spans="1:4" ht="15.75">
      <c r="A11" s="6" t="s">
        <v>75</v>
      </c>
      <c r="B11" s="1" t="s">
        <v>76</v>
      </c>
      <c r="C11" s="1" t="s">
        <v>73</v>
      </c>
      <c r="D11" s="8">
        <f>'[3]по форме'!$D$25</f>
        <v>138171.47</v>
      </c>
    </row>
    <row r="12" spans="1:4" ht="31.5">
      <c r="A12" s="6" t="s">
        <v>77</v>
      </c>
      <c r="B12" s="1" t="s">
        <v>78</v>
      </c>
      <c r="C12" s="1" t="s">
        <v>73</v>
      </c>
      <c r="D12" s="8">
        <f>D13+D14+D15</f>
        <v>359538.3943992001</v>
      </c>
    </row>
    <row r="13" spans="1:4" ht="15.75">
      <c r="A13" s="6" t="s">
        <v>94</v>
      </c>
      <c r="B13" s="26" t="s">
        <v>79</v>
      </c>
      <c r="C13" s="1" t="s">
        <v>73</v>
      </c>
      <c r="D13" s="8">
        <f>'[2]УК 2019'!$CL$125</f>
        <v>168649.02078480012</v>
      </c>
    </row>
    <row r="14" spans="1:4" ht="15.75">
      <c r="A14" s="6" t="s">
        <v>95</v>
      </c>
      <c r="B14" s="26" t="s">
        <v>80</v>
      </c>
      <c r="C14" s="1" t="s">
        <v>73</v>
      </c>
      <c r="D14" s="8">
        <f>'[2]УК 2019'!$CL$124</f>
        <v>151442.27713439998</v>
      </c>
    </row>
    <row r="15" spans="1:4" ht="15.75">
      <c r="A15" s="6" t="s">
        <v>96</v>
      </c>
      <c r="B15" s="26" t="s">
        <v>81</v>
      </c>
      <c r="C15" s="1" t="s">
        <v>73</v>
      </c>
      <c r="D15" s="8">
        <f>'[2]УК 2019'!$CL$126</f>
        <v>39447.09648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248080.5443992001</v>
      </c>
      <c r="E16" s="18">
        <v>279496.64</v>
      </c>
      <c r="F16" s="18" t="s">
        <v>230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D12-D25+D250+D266</f>
        <v>248080.5443992001</v>
      </c>
    </row>
    <row r="18" spans="1:4" ht="31.5">
      <c r="A18" s="26" t="s">
        <v>84</v>
      </c>
      <c r="B18" s="26" t="s">
        <v>98</v>
      </c>
      <c r="C18" s="26" t="s">
        <v>73</v>
      </c>
      <c r="D18" s="26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6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6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6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197689.77565440017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0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D22-D245</f>
        <v>-80584.73477279983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162257.85</v>
      </c>
      <c r="E25" s="28">
        <f>D12-(D16+D10)+D250-D24+D11</f>
        <v>380604.8235175997</v>
      </c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23814.84</v>
      </c>
      <c r="E28" s="15">
        <v>23814.84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2">
        <f>E28/E2</f>
        <v>8.877521807201969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34839.99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1738.32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0.6479982106911205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8">
        <v>830.53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0.30959889659285766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9139.08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3.4067993737418925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8">
        <v>22884.72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8">
        <f>E47/E2</f>
        <v>8.530798479087453</v>
      </c>
    </row>
    <row r="51" spans="1:5" ht="47.25">
      <c r="A51" s="6" t="s">
        <v>216</v>
      </c>
      <c r="B51" s="1" t="s">
        <v>106</v>
      </c>
      <c r="C51" s="1" t="s">
        <v>67</v>
      </c>
      <c r="D51" s="8" t="s">
        <v>202</v>
      </c>
      <c r="E51" s="18">
        <v>247.34</v>
      </c>
    </row>
    <row r="52" spans="1:4" ht="15.75">
      <c r="A52" s="6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8">
        <f>E51/E2</f>
        <v>0.09220159546708417</v>
      </c>
    </row>
    <row r="55" spans="1:5" ht="31.5">
      <c r="A55" s="6" t="s">
        <v>220</v>
      </c>
      <c r="B55" s="1" t="s">
        <v>106</v>
      </c>
      <c r="C55" s="1" t="s">
        <v>67</v>
      </c>
      <c r="D55" s="8" t="s">
        <v>201</v>
      </c>
      <c r="E55" s="18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20989.35</v>
      </c>
      <c r="E60" s="15">
        <v>20989.35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2">
        <f>E60/E2</f>
        <v>7.82425631849698</v>
      </c>
      <c r="E64" s="4"/>
    </row>
    <row r="65" spans="1:22" s="5" customFormat="1" ht="30" customHeight="1">
      <c r="A65" s="19" t="s">
        <v>236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8">
        <f>E65</f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23">
        <f>E65/E2</f>
        <v>0</v>
      </c>
      <c r="E70" s="4"/>
    </row>
    <row r="71" spans="1:22" s="5" customFormat="1" ht="28.5" customHeight="1">
      <c r="A71" s="19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243</v>
      </c>
      <c r="B72" s="1" t="s">
        <v>105</v>
      </c>
      <c r="C72" s="1" t="s">
        <v>73</v>
      </c>
      <c r="D72" s="1">
        <f>E72</f>
        <v>39447.1</v>
      </c>
      <c r="E72" s="4">
        <v>39447.1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22">
        <f>E72/E2</f>
        <v>14.704801312159844</v>
      </c>
      <c r="E76" s="4"/>
    </row>
    <row r="77" spans="1:22" s="5" customFormat="1" ht="31.5">
      <c r="A77" s="19" t="s">
        <v>135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8808.07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8">
        <v>8808.07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2">
        <f>E79/E2</f>
        <v>3.283407887869977</v>
      </c>
    </row>
    <row r="83" spans="1:22" s="5" customFormat="1" ht="31.5">
      <c r="A83" s="19" t="s">
        <v>141</v>
      </c>
      <c r="B83" s="3" t="s">
        <v>104</v>
      </c>
      <c r="C83" s="3" t="s">
        <v>67</v>
      </c>
      <c r="D83" s="3" t="s">
        <v>55</v>
      </c>
      <c r="E83" s="18">
        <v>2096.46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2096.46</v>
      </c>
      <c r="F84" s="18">
        <v>48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2">
        <f>E83/F84</f>
        <v>43.67625</v>
      </c>
    </row>
    <row r="89" spans="1:22" s="5" customFormat="1" ht="47.25">
      <c r="A89" s="19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1895.51</v>
      </c>
      <c r="F90" s="1">
        <v>512.3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8">
        <v>1280.75</v>
      </c>
      <c r="F91" s="20" t="s">
        <v>224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22">
        <f>E91/F90</f>
        <v>2.5</v>
      </c>
      <c r="F94" s="1" t="s">
        <v>211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8">
        <v>614.76</v>
      </c>
      <c r="F95" s="1">
        <f>F90</f>
        <v>512.3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22">
        <f>E95/F95</f>
        <v>1.2000000000000002</v>
      </c>
    </row>
    <row r="99" spans="1:22" s="5" customFormat="1" ht="63">
      <c r="A99" s="19" t="s">
        <v>151</v>
      </c>
      <c r="B99" s="3" t="s">
        <v>104</v>
      </c>
      <c r="C99" s="3" t="s">
        <v>67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8">
        <f>E101+E105+E113+E117+E121+E125+E129+E133+E137+E141+E145+E149+E153+E109</f>
        <v>72388.69</v>
      </c>
    </row>
    <row r="101" spans="1:5" ht="31.5">
      <c r="A101" s="6" t="s">
        <v>256</v>
      </c>
      <c r="B101" s="1" t="s">
        <v>106</v>
      </c>
      <c r="C101" s="1" t="s">
        <v>67</v>
      </c>
      <c r="D101" s="1" t="s">
        <v>27</v>
      </c>
      <c r="E101" s="18">
        <f>557.84+522.31</f>
        <v>1080.15</v>
      </c>
    </row>
    <row r="102" spans="1:4" ht="15.75">
      <c r="A102" s="6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22">
        <f>E101/E2</f>
        <v>0.4026504137776784</v>
      </c>
    </row>
    <row r="105" spans="1:5" ht="31.5">
      <c r="A105" s="6" t="s">
        <v>260</v>
      </c>
      <c r="B105" s="1" t="s">
        <v>106</v>
      </c>
      <c r="C105" s="1" t="s">
        <v>67</v>
      </c>
      <c r="D105" s="1" t="s">
        <v>28</v>
      </c>
      <c r="E105" s="17">
        <v>3199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22">
        <f>E105/E2</f>
        <v>1.1924998136136584</v>
      </c>
    </row>
    <row r="109" spans="1:5" ht="31.5">
      <c r="A109" s="6" t="s">
        <v>264</v>
      </c>
      <c r="B109" s="1" t="s">
        <v>106</v>
      </c>
      <c r="C109" s="1" t="s">
        <v>67</v>
      </c>
      <c r="D109" s="22" t="s">
        <v>228</v>
      </c>
      <c r="E109" s="18">
        <v>761.6</v>
      </c>
    </row>
    <row r="110" spans="1:4" ht="15.75">
      <c r="A110" s="6" t="s">
        <v>265</v>
      </c>
      <c r="B110" s="1" t="s">
        <v>107</v>
      </c>
      <c r="C110" s="1" t="s">
        <v>67</v>
      </c>
      <c r="D110" s="22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22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22">
        <f>E109/E2</f>
        <v>0.28390367553865653</v>
      </c>
    </row>
    <row r="113" spans="1:5" ht="31.5">
      <c r="A113" s="6" t="s">
        <v>268</v>
      </c>
      <c r="B113" s="1" t="s">
        <v>106</v>
      </c>
      <c r="C113" s="1" t="s">
        <v>67</v>
      </c>
      <c r="D113" s="1" t="s">
        <v>3</v>
      </c>
      <c r="E113" s="18">
        <v>1764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22">
        <f>E113/E2</f>
        <v>0.657571013196153</v>
      </c>
    </row>
    <row r="117" spans="1:5" ht="31.5">
      <c r="A117" s="6" t="s">
        <v>272</v>
      </c>
      <c r="B117" s="1" t="s">
        <v>106</v>
      </c>
      <c r="C117" s="1" t="s">
        <v>67</v>
      </c>
      <c r="D117" s="1" t="s">
        <v>2</v>
      </c>
      <c r="E117" s="18">
        <v>26745.02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22">
        <f>E117/E2</f>
        <v>9.969812868113026</v>
      </c>
    </row>
    <row r="121" spans="1:5" ht="47.25">
      <c r="A121" s="6" t="s">
        <v>276</v>
      </c>
      <c r="B121" s="1" t="s">
        <v>106</v>
      </c>
      <c r="C121" s="1" t="s">
        <v>67</v>
      </c>
      <c r="D121" s="1" t="s">
        <v>32</v>
      </c>
      <c r="E121" s="18">
        <f>4938.54+11648.05</f>
        <v>16586.59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22">
        <f>E121/E2</f>
        <v>6.183027659733095</v>
      </c>
    </row>
    <row r="125" spans="1:5" ht="31.5">
      <c r="A125" s="6" t="s">
        <v>280</v>
      </c>
      <c r="B125" s="1" t="s">
        <v>106</v>
      </c>
      <c r="C125" s="1" t="s">
        <v>67</v>
      </c>
      <c r="D125" s="1" t="s">
        <v>34</v>
      </c>
      <c r="E125" s="18">
        <v>9136.94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22">
        <f>E125/E2</f>
        <v>3.4060016401998063</v>
      </c>
    </row>
    <row r="129" spans="1:5" ht="31.5">
      <c r="A129" s="6" t="s">
        <v>284</v>
      </c>
      <c r="B129" s="1" t="s">
        <v>106</v>
      </c>
      <c r="C129" s="1" t="s">
        <v>67</v>
      </c>
      <c r="D129" s="1" t="s">
        <v>36</v>
      </c>
      <c r="E129" s="18">
        <v>2649.6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22">
        <f>E129/E2</f>
        <v>0.9876985014538134</v>
      </c>
    </row>
    <row r="133" spans="1:5" ht="31.5">
      <c r="A133" s="6" t="s">
        <v>288</v>
      </c>
      <c r="B133" s="1" t="s">
        <v>106</v>
      </c>
      <c r="C133" s="1" t="s">
        <v>67</v>
      </c>
      <c r="D133" s="1" t="s">
        <v>37</v>
      </c>
      <c r="E133" s="18">
        <v>1935.76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22">
        <f>E133/E2</f>
        <v>0.7215984492656379</v>
      </c>
    </row>
    <row r="137" spans="1:5" ht="31.5">
      <c r="A137" s="6" t="s">
        <v>292</v>
      </c>
      <c r="B137" s="1" t="s">
        <v>106</v>
      </c>
      <c r="C137" s="1" t="s">
        <v>67</v>
      </c>
      <c r="D137" s="1" t="s">
        <v>207</v>
      </c>
      <c r="E137" s="18">
        <v>1831.68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22">
        <f>E137/E2</f>
        <v>0.682800268396332</v>
      </c>
    </row>
    <row r="141" spans="1:5" ht="31.5">
      <c r="A141" s="6" t="s">
        <v>296</v>
      </c>
      <c r="B141" s="1" t="s">
        <v>106</v>
      </c>
      <c r="C141" s="1" t="s">
        <v>67</v>
      </c>
      <c r="D141" s="22" t="s">
        <v>206</v>
      </c>
      <c r="E141" s="18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22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22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22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22" t="s">
        <v>208</v>
      </c>
      <c r="E145" s="18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22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22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22">
        <f>E145/E2</f>
        <v>0</v>
      </c>
    </row>
    <row r="149" spans="1:5" ht="31.5">
      <c r="A149" s="6" t="s">
        <v>304</v>
      </c>
      <c r="B149" s="1" t="s">
        <v>106</v>
      </c>
      <c r="C149" s="1" t="s">
        <v>67</v>
      </c>
      <c r="D149" s="22" t="s">
        <v>205</v>
      </c>
      <c r="E149" s="18">
        <v>6698.35</v>
      </c>
    </row>
    <row r="150" spans="1:4" ht="15.75">
      <c r="A150" s="6" t="s">
        <v>305</v>
      </c>
      <c r="B150" s="1" t="s">
        <v>107</v>
      </c>
      <c r="C150" s="1" t="s">
        <v>67</v>
      </c>
      <c r="D150" s="22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22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22">
        <f>E149/E2</f>
        <v>2.4969619026317753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203</v>
      </c>
      <c r="E153" s="18">
        <v>0</v>
      </c>
      <c r="F153" s="11"/>
      <c r="G153" s="12"/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311</v>
      </c>
      <c r="B156" s="1" t="s">
        <v>108</v>
      </c>
      <c r="C156" s="1" t="s">
        <v>73</v>
      </c>
      <c r="D156" s="22">
        <f>E153/E2</f>
        <v>0</v>
      </c>
    </row>
    <row r="157" spans="1:5" ht="47.25">
      <c r="A157" s="19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7">
        <f>E159+E163+E167+E171+E175+E179+E183+E187+E191+E195+E199</f>
        <v>49874.4304272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18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22">
        <f>E159/F159</f>
        <v>2237.246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229</v>
      </c>
      <c r="E163" s="16">
        <f>('[1]ук(2016)'!$CK$37+'[1]ук(2016)'!$CK$41)*12*'[1]ук(2016)'!$CK$3+5477.68</f>
        <v>10045.8044272</v>
      </c>
      <c r="F163" s="18">
        <v>2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22">
        <f>E163/F163</f>
        <v>5022.9022136</v>
      </c>
      <c r="E166" s="4"/>
    </row>
    <row r="167" spans="1:5" ht="31.5">
      <c r="A167" s="6" t="s">
        <v>322</v>
      </c>
      <c r="B167" s="1" t="s">
        <v>106</v>
      </c>
      <c r="C167" s="1" t="s">
        <v>67</v>
      </c>
      <c r="D167" s="1" t="s">
        <v>41</v>
      </c>
      <c r="E167" s="18">
        <f>1524.8+135.5</f>
        <v>1660.3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22">
        <f>E167/E2</f>
        <v>0.6189144859464698</v>
      </c>
    </row>
    <row r="171" spans="1:5" ht="31.5">
      <c r="A171" s="6" t="s">
        <v>326</v>
      </c>
      <c r="B171" s="1" t="s">
        <v>106</v>
      </c>
      <c r="C171" s="1" t="s">
        <v>67</v>
      </c>
      <c r="D171" s="1" t="s">
        <v>42</v>
      </c>
      <c r="E171" s="18">
        <f>1111.94+549.7</f>
        <v>1661.64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22">
        <f>E171/E2</f>
        <v>0.6194140013419818</v>
      </c>
    </row>
    <row r="175" spans="1:6" ht="31.5">
      <c r="A175" s="6" t="s">
        <v>330</v>
      </c>
      <c r="B175" s="1" t="s">
        <v>106</v>
      </c>
      <c r="C175" s="1" t="s">
        <v>67</v>
      </c>
      <c r="D175" s="1" t="s">
        <v>43</v>
      </c>
      <c r="E175" s="18">
        <v>3063.7</v>
      </c>
      <c r="F175" s="18" t="s">
        <v>235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22">
        <f>E175/E2</f>
        <v>1.1420636695742936</v>
      </c>
    </row>
    <row r="179" spans="1:5" ht="31.5">
      <c r="A179" s="6" t="s">
        <v>334</v>
      </c>
      <c r="B179" s="1" t="s">
        <v>106</v>
      </c>
      <c r="C179" s="1" t="s">
        <v>67</v>
      </c>
      <c r="D179" s="1" t="s">
        <v>196</v>
      </c>
      <c r="E179" s="18">
        <f>1866.68+1280.87</f>
        <v>3147.55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22">
        <f>E179/E2</f>
        <v>1.1733206590621041</v>
      </c>
    </row>
    <row r="183" spans="1:5" ht="31.5">
      <c r="A183" s="6" t="s">
        <v>338</v>
      </c>
      <c r="B183" s="1" t="s">
        <v>106</v>
      </c>
      <c r="C183" s="1" t="s">
        <v>67</v>
      </c>
      <c r="D183" s="22" t="s">
        <v>226</v>
      </c>
      <c r="E183" s="18">
        <f>3294.3+1984.4</f>
        <v>5278.700000000001</v>
      </c>
    </row>
    <row r="184" spans="1:4" ht="15.75">
      <c r="A184" s="6" t="s">
        <v>339</v>
      </c>
      <c r="B184" s="1" t="s">
        <v>107</v>
      </c>
      <c r="C184" s="1" t="s">
        <v>67</v>
      </c>
      <c r="D184" s="22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22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22">
        <f>E183/E2</f>
        <v>1.967755162901663</v>
      </c>
    </row>
    <row r="187" spans="1:5" ht="31.5">
      <c r="A187" s="6" t="s">
        <v>342</v>
      </c>
      <c r="B187" s="1" t="s">
        <v>106</v>
      </c>
      <c r="C187" s="1" t="s">
        <v>67</v>
      </c>
      <c r="D187" s="1" t="s">
        <v>44</v>
      </c>
      <c r="E187" s="18">
        <f>1347.81+7366.09</f>
        <v>8713.9</v>
      </c>
    </row>
    <row r="188" spans="1:4" ht="15.75">
      <c r="A188" s="6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22">
        <f>E187/E2</f>
        <v>3.248303884291359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45</v>
      </c>
      <c r="E191" s="18">
        <v>204.68</v>
      </c>
      <c r="F191" s="18" t="s">
        <v>204</v>
      </c>
    </row>
    <row r="192" spans="1:6" ht="15.75">
      <c r="A192" s="6" t="s">
        <v>347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22">
        <f>E191/E2</f>
        <v>0.07629911280101395</v>
      </c>
    </row>
    <row r="195" spans="1:5" ht="31.5">
      <c r="A195" s="6" t="s">
        <v>350</v>
      </c>
      <c r="B195" s="1" t="s">
        <v>106</v>
      </c>
      <c r="C195" s="1" t="s">
        <v>67</v>
      </c>
      <c r="D195" s="1" t="s">
        <v>46</v>
      </c>
      <c r="E195" s="18">
        <f>13431.84+429.07</f>
        <v>13860.91</v>
      </c>
    </row>
    <row r="196" spans="1:4" ht="15.75">
      <c r="A196" s="6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22">
        <f>E195/E2</f>
        <v>5.166968612540074</v>
      </c>
    </row>
    <row r="199" spans="1:5" ht="31.5">
      <c r="A199" s="6" t="s">
        <v>354</v>
      </c>
      <c r="B199" s="1" t="s">
        <v>106</v>
      </c>
      <c r="C199" s="1" t="s">
        <v>67</v>
      </c>
      <c r="D199" s="22" t="s">
        <v>225</v>
      </c>
      <c r="E199" s="18">
        <v>0</v>
      </c>
    </row>
    <row r="200" spans="1:4" ht="15.75">
      <c r="A200" s="6" t="s">
        <v>355</v>
      </c>
      <c r="B200" s="1" t="s">
        <v>107</v>
      </c>
      <c r="C200" s="1" t="s">
        <v>67</v>
      </c>
      <c r="D200" s="22" t="s">
        <v>24</v>
      </c>
    </row>
    <row r="201" spans="1:4" ht="15.75">
      <c r="A201" s="6" t="s">
        <v>356</v>
      </c>
      <c r="B201" s="1" t="s">
        <v>64</v>
      </c>
      <c r="C201" s="1" t="s">
        <v>67</v>
      </c>
      <c r="D201" s="22" t="s">
        <v>10</v>
      </c>
    </row>
    <row r="202" spans="1:4" ht="15.75">
      <c r="A202" s="6" t="s">
        <v>357</v>
      </c>
      <c r="B202" s="1" t="s">
        <v>108</v>
      </c>
      <c r="C202" s="1" t="s">
        <v>73</v>
      </c>
      <c r="D202" s="22">
        <f>E199/E2</f>
        <v>0</v>
      </c>
    </row>
    <row r="203" spans="1:4" ht="47.25">
      <c r="A203" s="19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358</v>
      </c>
      <c r="B204" s="1" t="s">
        <v>105</v>
      </c>
      <c r="C204" s="1" t="s">
        <v>73</v>
      </c>
      <c r="D204" s="1">
        <f>E205+E209+E213+E217+E221+E225+E229+E233+E237+E241</f>
        <v>24120.07</v>
      </c>
      <c r="F204" s="13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18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18">
        <v>2348.88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22">
        <f>E209/E2</f>
        <v>0.8755983001565646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49</v>
      </c>
      <c r="E213" s="18">
        <v>0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22">
        <f>E213/E2</f>
        <v>0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164</v>
      </c>
      <c r="E217" s="18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209</v>
      </c>
      <c r="E221" s="18">
        <v>19886.66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2">
        <f>E221/E2</f>
        <v>7.413203608439574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18">
        <v>0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2">
        <f>E225/E2</f>
        <v>0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18">
        <v>0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2">
        <f>E229/E2</f>
        <v>0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18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2">
        <f>E233/E2</f>
        <v>0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18">
        <v>1884.53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22">
        <f>E237/E2</f>
        <v>0.7025013047043913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18">
        <v>0</v>
      </c>
      <c r="F241" s="18">
        <f>0.9*100</f>
        <v>90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390</v>
      </c>
      <c r="B244" s="1" t="s">
        <v>108</v>
      </c>
      <c r="C244" s="1" t="s">
        <v>73</v>
      </c>
      <c r="D244" s="22">
        <f>E241/F241</f>
        <v>0</v>
      </c>
    </row>
    <row r="245" spans="1:4" ht="15.75">
      <c r="A245" s="6"/>
      <c r="B245" s="3" t="s">
        <v>163</v>
      </c>
      <c r="C245" s="1" t="s">
        <v>73</v>
      </c>
      <c r="D245" s="14">
        <f>SUM(D28,D34,D60,D66,D72,D78,D84,D90,D100,D158,D204)</f>
        <v>278274.5104272</v>
      </c>
    </row>
    <row r="246" spans="1:4" ht="15.75">
      <c r="A246" s="21" t="s">
        <v>165</v>
      </c>
      <c r="B246" s="21"/>
      <c r="C246" s="21"/>
      <c r="D246" s="21"/>
    </row>
    <row r="247" spans="1:4" ht="15.75">
      <c r="A247" s="6" t="s">
        <v>166</v>
      </c>
      <c r="B247" s="1" t="s">
        <v>167</v>
      </c>
      <c r="C247" s="1" t="s">
        <v>168</v>
      </c>
      <c r="D247" s="29">
        <v>4</v>
      </c>
    </row>
    <row r="248" spans="1:4" ht="15.75">
      <c r="A248" s="6" t="s">
        <v>169</v>
      </c>
      <c r="B248" s="1" t="s">
        <v>170</v>
      </c>
      <c r="C248" s="1" t="s">
        <v>168</v>
      </c>
      <c r="D248" s="29">
        <v>2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2</v>
      </c>
    </row>
    <row r="250" spans="1:4" ht="15.75">
      <c r="A250" s="6" t="s">
        <v>173</v>
      </c>
      <c r="B250" s="1" t="s">
        <v>174</v>
      </c>
      <c r="C250" s="1" t="s">
        <v>73</v>
      </c>
      <c r="D250" s="8">
        <v>0</v>
      </c>
    </row>
    <row r="251" spans="1:4" ht="15.75">
      <c r="A251" s="21" t="s">
        <v>175</v>
      </c>
      <c r="B251" s="21"/>
      <c r="C251" s="21"/>
      <c r="D251" s="21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183</v>
      </c>
      <c r="B258" s="21"/>
      <c r="C258" s="21"/>
      <c r="D258" s="21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1" t="s">
        <v>189</v>
      </c>
      <c r="B263" s="21"/>
      <c r="C263" s="21"/>
      <c r="D263" s="21"/>
    </row>
    <row r="264" spans="1:4" ht="15.75">
      <c r="A264" s="6" t="s">
        <v>190</v>
      </c>
      <c r="B264" s="1" t="s">
        <v>191</v>
      </c>
      <c r="C264" s="1" t="s">
        <v>168</v>
      </c>
      <c r="D264" s="1">
        <v>9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7">
        <v>50800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2021-03-16T13:10:22Z</dcterms:modified>
  <cp:category/>
  <cp:version/>
  <cp:contentType/>
  <cp:contentStatus/>
</cp:coreProperties>
</file>