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<sst xmlns="http://schemas.openxmlformats.org/spreadsheetml/2006/main" count="939" uniqueCount="387">
  <si>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</si>
  <si>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</si>
  <si>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</si>
  <si>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</si>
  <si>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</si>
  <si>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</si>
  <si>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</si>
  <si>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</si>
  <si>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</si>
  <si>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</si>
  <si>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</si>
  <si>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</si>
  <si>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</si>
  <si>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</si>
  <si>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</si>
  <si>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</si>
  <si>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</si>
  <si>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</si>
  <si>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</si>
  <si>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</si>
  <si>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</si>
  <si>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</si>
  <si>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</si>
  <si>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</si>
  <si>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</si>
  <si>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</si>
  <si>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</si>
  <si>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</si>
  <si>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</si>
  <si>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</si>
  <si>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</si>
  <si>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</si>
  <si>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</si>
  <si>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</si>
  <si>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</si>
  <si>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</si>
  <si>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</si>
  <si>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</si>
  <si>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</si>
  <si>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</si>
  <si>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</si>
  <si>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</si>
  <si>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</si>
  <si>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</si>
  <si>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</si>
  <si>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</si>
  <si>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</si>
  <si>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</si>
  <si>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</si>
  <si>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</si>
  <si>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</si>
  <si>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</si>
  <si>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</si>
  <si>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</si>
  <si>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</si>
  <si>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</si>
  <si>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</si>
  <si>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</si>
  <si>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</si>
  <si>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</si>
  <si>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</si>
  <si>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</si>
  <si>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</si>
  <si>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</si>
  <si>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</si>
  <si>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</si>
  <si>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</si>
  <si>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</si>
  <si>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</si>
  <si>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</si>
  <si>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</si>
  <si>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</si>
  <si>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</si>
  <si>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</si>
  <si>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</si>
  <si>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</si>
  <si>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</si>
  <si>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</si>
  <si>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</si>
  <si>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</si>
  <si>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</si>
  <si>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</si>
  <si>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</si>
  <si>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</si>
  <si>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</si>
  <si>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</si>
  <si>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</si>
  <si>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</si>
  <si>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</si>
  <si>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</si>
  <si>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</si>
  <si>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</si>
  <si>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</si>
  <si>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</si>
  <si>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</si>
  <si>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</si>
  <si>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</si>
  <si>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</si>
  <si>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</si>
  <si>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</si>
  <si>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</si>
  <si>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</si>
  <si>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</si>
  <si>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</si>
  <si>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</si>
  <si>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</si>
  <si>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</si>
  <si>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</si>
  <si>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</si>
  <si>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</si>
  <si>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</si>
  <si>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</si>
  <si>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</si>
  <si>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</si>
  <si>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</si>
  <si>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</si>
  <si>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</si>
  <si>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</si>
  <si>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</si>
  <si>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</si>
  <si>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</si>
  <si>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</si>
  <si>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</si>
  <si>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</si>
  <si>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</si>
  <si>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</si>
  <si>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</si>
  <si>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</si>
  <si>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</si>
  <si>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</si>
  <si>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</si>
  <si>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</si>
  <si>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</si>
  <si>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</si>
  <si>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</si>
  <si>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</si>
  <si>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</si>
  <si>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</si>
  <si>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</si>
  <si>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</si>
  <si>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</si>
  <si>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</si>
  <si>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</si>
  <si>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</si>
  <si>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</si>
  <si>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</si>
  <si>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</si>
  <si>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</si>
  <si>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</si>
  <si>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</si>
  <si>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</si>
  <si>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</si>
  <si>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</si>
  <si>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</si>
  <si>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</si>
  <si>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</si>
  <si>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</si>
  <si>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</si>
  <si>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</si>
  <si>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</si>
  <si>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</si>
  <si>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</si>
  <si>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</si>
  <si>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</si>
  <si>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</si>
  <si>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</si>
  <si>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</si>
  <si>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</si>
  <si>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</si>
  <si>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</si>
  <si>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</si>
  <si>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</si>
  <si>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</si>
  <si>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</si>
  <si>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</si>
  <si>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</si>
  <si>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</si>
  <si>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</si>
  <si>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</si>
  <si>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</si>
  <si>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</si>
  <si>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</si>
  <si>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</si>
  <si>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</si>
  <si>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</si>
  <si>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</si>
  <si>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</si>
  <si>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</si>
  <si>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</si>
  <si>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</si>
  <si>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</si>
  <si>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</si>
  <si>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</si>
  <si>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</si>
  <si>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</si>
  <si>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</si>
  <si>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</si>
  <si>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</si>
  <si>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</si>
  <si>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</si>
  <si>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</si>
  <si>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</si>
  <si>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</si>
  <si>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</si>
  <si>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</si>
  <si>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</si>
  <si>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</si>
  <si>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</si>
  <si>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</si>
  <si>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</si>
  <si>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</si>
  <si>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</si>
  <si>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</si>
  <si>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</si>
  <si>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</si>
  <si>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</si>
  <si>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</si>
  <si>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</si>
  <si>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</si>
  <si>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</si>
  <si>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</si>
  <si>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</si>
  <si>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</si>
  <si>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</si>
  <si>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</si>
  <si>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</si>
  <si>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тепловая энергия</t>
  </si>
  <si>
    <t>Обследование спец. 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</si>
  <si>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</si>
  <si>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</si>
  <si>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55/2  ул. Гагарина в г. Липецке</t>
  </si>
  <si>
    <t>31.03.2021 г.</t>
  </si>
  <si>
    <t>01.01.2020 г.</t>
  </si>
  <si>
    <t>31.12.2020 г.</t>
  </si>
  <si>
    <t>зевс 2020=8460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</si>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</sst>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55-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T3">
            <v>2496.3</v>
          </cell>
        </row>
        <row r="37">
          <cell r="T37">
            <v>0.14175</v>
          </cell>
        </row>
        <row r="41">
          <cell r="T41">
            <v>0.148365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T124">
            <v>140975.7266736</v>
          </cell>
        </row>
        <row r="125">
          <cell r="T125">
            <v>156875.41026360012</v>
          </cell>
        </row>
        <row r="126">
          <cell r="T126">
            <v>36707.592240000005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231.9</v>
          </cell>
        </row>
        <row r="24">
          <cell r="D24">
            <v>-77870.78542159966</v>
          </cell>
        </row>
        <row r="25">
          <cell r="D25">
            <v>79312.35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2" hidden="1" customWidth="1"/>
    <col min="6" max="6" width="17.8515625" style="22" hidden="1" customWidth="1"/>
    <col min="7" max="12" width="9.140625" style="22" hidden="1" customWidth="1"/>
    <col min="13" max="22" width="9.140625" style="22" customWidth="1"/>
    <col min="23" max="16384" width="9.140625" style="2" customWidth="1"/>
  </cols>
  <sheetData>
    <row r="1" ht="15.75">
      <c r="E1" s="22" t="s">
        <v>197</v>
      </c>
    </row>
    <row r="2" spans="1:22" s="5" customFormat="1" ht="33.75" customHeight="1">
      <c r="A2" s="26" t="s">
        <v>230</v>
      </c>
      <c r="B2" s="26"/>
      <c r="C2" s="26"/>
      <c r="D2" s="26"/>
      <c r="E2" s="4">
        <v>2496.3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6" t="s">
        <v>57</v>
      </c>
      <c r="B9" s="1" t="s">
        <v>72</v>
      </c>
      <c r="C9" s="1" t="s">
        <v>73</v>
      </c>
      <c r="D9" s="16">
        <f>'[3]по форме'!$D$23</f>
        <v>231.9</v>
      </c>
    </row>
    <row r="10" spans="1:5" ht="15.75">
      <c r="A10" s="6" t="s">
        <v>58</v>
      </c>
      <c r="B10" s="1" t="s">
        <v>74</v>
      </c>
      <c r="C10" s="1" t="s">
        <v>73</v>
      </c>
      <c r="D10" s="16">
        <f>'[3]по форме'!$D$24</f>
        <v>-77870.78542159966</v>
      </c>
      <c r="E10" s="19">
        <f>D16-D245</f>
        <v>-284050.04682279995</v>
      </c>
    </row>
    <row r="11" spans="1:4" ht="15.75">
      <c r="A11" s="6" t="s">
        <v>75</v>
      </c>
      <c r="B11" s="1" t="s">
        <v>76</v>
      </c>
      <c r="C11" s="1" t="s">
        <v>73</v>
      </c>
      <c r="D11" s="16">
        <f>'[3]по форме'!$D$25</f>
        <v>79312.35</v>
      </c>
    </row>
    <row r="12" spans="1:4" ht="31.5">
      <c r="A12" s="6" t="s">
        <v>77</v>
      </c>
      <c r="B12" s="1" t="s">
        <v>78</v>
      </c>
      <c r="C12" s="1" t="s">
        <v>73</v>
      </c>
      <c r="D12" s="16">
        <f>D13+D14+D15</f>
        <v>334558.7291772001</v>
      </c>
    </row>
    <row r="13" spans="1:4" ht="15.75">
      <c r="A13" s="6" t="s">
        <v>94</v>
      </c>
      <c r="B13" s="20" t="s">
        <v>79</v>
      </c>
      <c r="C13" s="1" t="s">
        <v>73</v>
      </c>
      <c r="D13" s="16">
        <f>'[2]УК 2019'!$T$125</f>
        <v>156875.41026360012</v>
      </c>
    </row>
    <row r="14" spans="1:4" ht="15.75">
      <c r="A14" s="6" t="s">
        <v>95</v>
      </c>
      <c r="B14" s="20" t="s">
        <v>80</v>
      </c>
      <c r="C14" s="1" t="s">
        <v>73</v>
      </c>
      <c r="D14" s="16">
        <f>'[2]УК 2019'!$T$124</f>
        <v>140975.7266736</v>
      </c>
    </row>
    <row r="15" spans="1:4" ht="15.75">
      <c r="A15" s="6" t="s">
        <v>96</v>
      </c>
      <c r="B15" s="20" t="s">
        <v>81</v>
      </c>
      <c r="C15" s="1" t="s">
        <v>73</v>
      </c>
      <c r="D15" s="16">
        <f>'[2]УК 2019'!$T$126</f>
        <v>36707.592240000005</v>
      </c>
    </row>
    <row r="16" spans="1:6" ht="15.75">
      <c r="A16" s="20" t="s">
        <v>82</v>
      </c>
      <c r="B16" s="20" t="s">
        <v>83</v>
      </c>
      <c r="C16" s="20" t="s">
        <v>73</v>
      </c>
      <c r="D16" s="21">
        <f>D17</f>
        <v>228277.13917720012</v>
      </c>
      <c r="E16" s="22">
        <v>268797.91</v>
      </c>
      <c r="F16" s="22" t="s">
        <v>229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D12-D25+D250+D266</f>
        <v>228277.13917720012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150638.25375560045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979.76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D22-D245</f>
        <v>-361688.93224439956</v>
      </c>
    </row>
    <row r="25" spans="1:5" ht="15.75">
      <c r="A25" s="20" t="s">
        <v>93</v>
      </c>
      <c r="B25" s="20" t="s">
        <v>101</v>
      </c>
      <c r="C25" s="20" t="s">
        <v>73</v>
      </c>
      <c r="D25" s="21">
        <v>76999.87</v>
      </c>
      <c r="E25" s="19"/>
    </row>
    <row r="26" spans="1:4" ht="35.25" customHeight="1">
      <c r="A26" s="25" t="s">
        <v>102</v>
      </c>
      <c r="B26" s="25"/>
      <c r="C26" s="25"/>
      <c r="D26" s="25"/>
    </row>
    <row r="27" spans="1:22" s="5" customFormat="1" ht="31.5">
      <c r="A27" s="23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26245.44</v>
      </c>
      <c r="E28" s="14">
        <v>26245.44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7">
        <f>E28/E2</f>
        <v>10.513736329768056</v>
      </c>
      <c r="E32" s="4"/>
    </row>
    <row r="33" spans="1:22" s="5" customFormat="1" ht="31.5">
      <c r="A33" s="23" t="s">
        <v>115</v>
      </c>
      <c r="B33" s="3" t="s">
        <v>104</v>
      </c>
      <c r="C33" s="3" t="s">
        <v>67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6">
        <f>E35+E39+E43+E47+E51+E55</f>
        <v>2683.4399999999996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2">
        <v>134.8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0.05399991988142451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198</v>
      </c>
      <c r="E39" s="22">
        <v>386.43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0.15480110563634178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2">
        <v>566.96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6">
        <f>E43/E2</f>
        <v>0.22712013780394985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22">
        <v>1365.09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7">
        <f>E47/E2</f>
        <v>0.5468453310900131</v>
      </c>
    </row>
    <row r="51" spans="1:5" ht="47.25">
      <c r="A51" s="6" t="s">
        <v>216</v>
      </c>
      <c r="B51" s="1" t="s">
        <v>106</v>
      </c>
      <c r="C51" s="1" t="s">
        <v>67</v>
      </c>
      <c r="D51" s="7" t="s">
        <v>201</v>
      </c>
      <c r="E51" s="22">
        <v>230.16</v>
      </c>
    </row>
    <row r="52" spans="1:4" ht="15.75">
      <c r="A52" s="6" t="s">
        <v>217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7">
        <f>E51/E2</f>
        <v>0.0922004566758803</v>
      </c>
    </row>
    <row r="55" spans="1:5" ht="31.5">
      <c r="A55" s="6" t="s">
        <v>220</v>
      </c>
      <c r="B55" s="1" t="s">
        <v>106</v>
      </c>
      <c r="C55" s="1" t="s">
        <v>67</v>
      </c>
      <c r="D55" s="7" t="s">
        <v>200</v>
      </c>
      <c r="E55" s="22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3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23131.57</v>
      </c>
      <c r="E60" s="14">
        <v>23131.57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7">
        <f>E60/E2</f>
        <v>9.266342186435924</v>
      </c>
      <c r="E64" s="4"/>
    </row>
    <row r="65" spans="1:22" s="5" customFormat="1" ht="28.5" customHeight="1">
      <c r="A65" s="23" t="s">
        <v>235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27">
        <f>E65/E2</f>
        <v>0</v>
      </c>
      <c r="E70" s="4"/>
    </row>
    <row r="71" spans="1:22" s="5" customFormat="1" ht="24" customHeight="1">
      <c r="A71" s="23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36707.59</v>
      </c>
      <c r="E72" s="4">
        <v>36707.59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17">
        <f>E72/E2</f>
        <v>14.704799102671952</v>
      </c>
      <c r="E76" s="4"/>
    </row>
    <row r="77" spans="1:22" s="5" customFormat="1" ht="31.5">
      <c r="A77" s="23" t="s">
        <v>135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9378.08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2">
        <v>9378.08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17">
        <f>E79/E2</f>
        <v>3.756792052237311</v>
      </c>
    </row>
    <row r="83" spans="1:22" s="5" customFormat="1" ht="31.5">
      <c r="A83" s="23" t="s">
        <v>141</v>
      </c>
      <c r="B83" s="3" t="s">
        <v>104</v>
      </c>
      <c r="C83" s="3" t="s">
        <v>67</v>
      </c>
      <c r="D83" s="3" t="s">
        <v>55</v>
      </c>
      <c r="E83" s="22">
        <v>8928.47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8928.47</v>
      </c>
      <c r="F84" s="22">
        <v>57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17">
        <f>E83/F84</f>
        <v>156.6398245614035</v>
      </c>
    </row>
    <row r="89" spans="1:22" s="5" customFormat="1" ht="47.25">
      <c r="A89" s="23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247</v>
      </c>
      <c r="B90" s="1" t="s">
        <v>105</v>
      </c>
      <c r="C90" s="1" t="s">
        <v>73</v>
      </c>
      <c r="D90" s="1">
        <f>E91+E95</f>
        <v>538.68</v>
      </c>
      <c r="F90" s="1">
        <v>448.9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22">
        <v>0</v>
      </c>
      <c r="F91" s="24" t="s">
        <v>224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6" t="s">
        <v>250</v>
      </c>
      <c r="B93" s="1" t="s">
        <v>64</v>
      </c>
      <c r="C93" s="1" t="s">
        <v>67</v>
      </c>
      <c r="D93" s="1" t="s">
        <v>151</v>
      </c>
    </row>
    <row r="94" spans="1:6" ht="31.5">
      <c r="A94" s="6" t="s">
        <v>251</v>
      </c>
      <c r="B94" s="1" t="s">
        <v>108</v>
      </c>
      <c r="C94" s="1" t="s">
        <v>73</v>
      </c>
      <c r="D94" s="17">
        <f>E91/F90</f>
        <v>0</v>
      </c>
      <c r="F94" s="1" t="s">
        <v>211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22">
        <v>538.68</v>
      </c>
      <c r="F95" s="1">
        <f>F90</f>
        <v>448.9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151</v>
      </c>
    </row>
    <row r="98" spans="1:4" ht="15.75">
      <c r="A98" s="6" t="s">
        <v>255</v>
      </c>
      <c r="B98" s="1" t="s">
        <v>108</v>
      </c>
      <c r="C98" s="1" t="s">
        <v>73</v>
      </c>
      <c r="D98" s="17">
        <f>E95/F95</f>
        <v>1.2</v>
      </c>
    </row>
    <row r="99" spans="1:22" s="5" customFormat="1" ht="63">
      <c r="A99" s="23" t="s">
        <v>150</v>
      </c>
      <c r="B99" s="3" t="s">
        <v>104</v>
      </c>
      <c r="C99" s="3" t="s">
        <v>67</v>
      </c>
      <c r="D99" s="3" t="s">
        <v>26</v>
      </c>
      <c r="E99" s="4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256</v>
      </c>
      <c r="B100" s="1" t="s">
        <v>105</v>
      </c>
      <c r="C100" s="1" t="s">
        <v>73</v>
      </c>
      <c r="D100" s="7">
        <f>E101+E105+E113+E117+E121+E125+E129+E133+E137+E141+E145+E149+E157+E153+E109</f>
        <v>303561.13</v>
      </c>
    </row>
    <row r="101" spans="1:5" ht="31.5">
      <c r="A101" s="6" t="s">
        <v>257</v>
      </c>
      <c r="B101" s="1" t="s">
        <v>106</v>
      </c>
      <c r="C101" s="1" t="s">
        <v>67</v>
      </c>
      <c r="D101" s="1" t="s">
        <v>27</v>
      </c>
      <c r="E101" s="22">
        <f>519.1+486.03</f>
        <v>1005.13</v>
      </c>
    </row>
    <row r="102" spans="1:4" ht="15.75">
      <c r="A102" s="6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260</v>
      </c>
      <c r="B104" s="1" t="s">
        <v>108</v>
      </c>
      <c r="C104" s="1" t="s">
        <v>73</v>
      </c>
      <c r="D104" s="17">
        <f>E101/E2</f>
        <v>0.40264791892000157</v>
      </c>
    </row>
    <row r="105" spans="1:5" ht="31.5">
      <c r="A105" s="6" t="s">
        <v>261</v>
      </c>
      <c r="B105" s="1" t="s">
        <v>106</v>
      </c>
      <c r="C105" s="1" t="s">
        <v>67</v>
      </c>
      <c r="D105" s="1" t="s">
        <v>28</v>
      </c>
      <c r="E105" s="15">
        <v>2976.84</v>
      </c>
    </row>
    <row r="106" spans="1:4" ht="15.75">
      <c r="A106" s="6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264</v>
      </c>
      <c r="B108" s="1" t="s">
        <v>108</v>
      </c>
      <c r="C108" s="1" t="s">
        <v>73</v>
      </c>
      <c r="D108" s="17">
        <f>E105/E2</f>
        <v>1.1925009013339742</v>
      </c>
    </row>
    <row r="109" spans="1:5" ht="31.5">
      <c r="A109" s="6" t="s">
        <v>265</v>
      </c>
      <c r="B109" s="1" t="s">
        <v>106</v>
      </c>
      <c r="C109" s="1" t="s">
        <v>67</v>
      </c>
      <c r="D109" s="17" t="s">
        <v>228</v>
      </c>
      <c r="E109" s="22">
        <v>839.33</v>
      </c>
    </row>
    <row r="110" spans="1:4" ht="15.75">
      <c r="A110" s="6" t="s">
        <v>266</v>
      </c>
      <c r="B110" s="1" t="s">
        <v>107</v>
      </c>
      <c r="C110" s="1" t="s">
        <v>67</v>
      </c>
      <c r="D110" s="17" t="s">
        <v>24</v>
      </c>
    </row>
    <row r="111" spans="1:4" ht="15.75">
      <c r="A111" s="6" t="s">
        <v>267</v>
      </c>
      <c r="B111" s="1" t="s">
        <v>64</v>
      </c>
      <c r="C111" s="1" t="s">
        <v>67</v>
      </c>
      <c r="D111" s="17" t="s">
        <v>10</v>
      </c>
    </row>
    <row r="112" spans="1:4" ht="15.75">
      <c r="A112" s="6" t="s">
        <v>268</v>
      </c>
      <c r="B112" s="1" t="s">
        <v>108</v>
      </c>
      <c r="C112" s="1" t="s">
        <v>73</v>
      </c>
      <c r="D112" s="17">
        <f>E109/E2</f>
        <v>0.3362296198373593</v>
      </c>
    </row>
    <row r="113" spans="1:5" ht="31.5">
      <c r="A113" s="6" t="s">
        <v>269</v>
      </c>
      <c r="B113" s="1" t="s">
        <v>106</v>
      </c>
      <c r="C113" s="1" t="s">
        <v>67</v>
      </c>
      <c r="D113" s="1" t="s">
        <v>3</v>
      </c>
      <c r="E113" s="22">
        <v>1641.49</v>
      </c>
    </row>
    <row r="114" spans="1:4" ht="15.75">
      <c r="A114" s="6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272</v>
      </c>
      <c r="B116" s="1" t="s">
        <v>108</v>
      </c>
      <c r="C116" s="1" t="s">
        <v>73</v>
      </c>
      <c r="D116" s="17">
        <f>E113/E2</f>
        <v>0.657569202419581</v>
      </c>
    </row>
    <row r="117" spans="1:5" ht="31.5">
      <c r="A117" s="6" t="s">
        <v>273</v>
      </c>
      <c r="B117" s="1" t="s">
        <v>106</v>
      </c>
      <c r="C117" s="1" t="s">
        <v>67</v>
      </c>
      <c r="D117" s="1" t="s">
        <v>2</v>
      </c>
      <c r="E117" s="22">
        <v>24887.64</v>
      </c>
    </row>
    <row r="118" spans="1:4" ht="15.75">
      <c r="A118" s="6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276</v>
      </c>
      <c r="B120" s="1" t="s">
        <v>108</v>
      </c>
      <c r="C120" s="1" t="s">
        <v>73</v>
      </c>
      <c r="D120" s="17">
        <f>E117/E2</f>
        <v>9.969811320754715</v>
      </c>
    </row>
    <row r="121" spans="1:5" ht="47.25">
      <c r="A121" s="6" t="s">
        <v>277</v>
      </c>
      <c r="B121" s="1" t="s">
        <v>106</v>
      </c>
      <c r="C121" s="1" t="s">
        <v>67</v>
      </c>
      <c r="D121" s="1" t="s">
        <v>32</v>
      </c>
      <c r="E121" s="22">
        <f>4595.58+10839.11</f>
        <v>15434.69</v>
      </c>
    </row>
    <row r="122" spans="1:4" ht="15.75">
      <c r="A122" s="6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280</v>
      </c>
      <c r="B124" s="1" t="s">
        <v>108</v>
      </c>
      <c r="C124" s="1" t="s">
        <v>73</v>
      </c>
      <c r="D124" s="17">
        <f>E121/E2</f>
        <v>6.183026879782077</v>
      </c>
    </row>
    <row r="125" spans="1:5" ht="31.5">
      <c r="A125" s="6" t="s">
        <v>281</v>
      </c>
      <c r="B125" s="1" t="s">
        <v>106</v>
      </c>
      <c r="C125" s="1" t="s">
        <v>67</v>
      </c>
      <c r="D125" s="1" t="s">
        <v>34</v>
      </c>
      <c r="E125" s="22">
        <f>8502.4</f>
        <v>8502.4</v>
      </c>
    </row>
    <row r="126" spans="1:4" ht="15.75">
      <c r="A126" s="6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284</v>
      </c>
      <c r="B128" s="1" t="s">
        <v>108</v>
      </c>
      <c r="C128" s="1" t="s">
        <v>73</v>
      </c>
      <c r="D128" s="17">
        <f>E125/E2</f>
        <v>3.40600088130433</v>
      </c>
    </row>
    <row r="129" spans="1:5" ht="31.5">
      <c r="A129" s="6" t="s">
        <v>285</v>
      </c>
      <c r="B129" s="1" t="s">
        <v>106</v>
      </c>
      <c r="C129" s="1" t="s">
        <v>67</v>
      </c>
      <c r="D129" s="1" t="s">
        <v>36</v>
      </c>
      <c r="E129" s="22">
        <v>2465.6</v>
      </c>
    </row>
    <row r="130" spans="1:4" ht="15.75">
      <c r="A130" s="6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288</v>
      </c>
      <c r="B132" s="1" t="s">
        <v>108</v>
      </c>
      <c r="C132" s="1" t="s">
        <v>73</v>
      </c>
      <c r="D132" s="17">
        <f>E129/E2</f>
        <v>0.9877017986620197</v>
      </c>
    </row>
    <row r="133" spans="1:5" ht="31.5">
      <c r="A133" s="6" t="s">
        <v>289</v>
      </c>
      <c r="B133" s="1" t="s">
        <v>106</v>
      </c>
      <c r="C133" s="1" t="s">
        <v>67</v>
      </c>
      <c r="D133" s="1" t="s">
        <v>37</v>
      </c>
      <c r="E133" s="22">
        <v>1801.33</v>
      </c>
    </row>
    <row r="134" spans="1:4" ht="15.75">
      <c r="A134" s="6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292</v>
      </c>
      <c r="B136" s="1" t="s">
        <v>108</v>
      </c>
      <c r="C136" s="1" t="s">
        <v>73</v>
      </c>
      <c r="D136" s="17">
        <f>E133/E2</f>
        <v>0.7215999679525698</v>
      </c>
    </row>
    <row r="137" spans="1:5" ht="31.5">
      <c r="A137" s="6" t="s">
        <v>293</v>
      </c>
      <c r="B137" s="1" t="s">
        <v>106</v>
      </c>
      <c r="C137" s="1" t="s">
        <v>67</v>
      </c>
      <c r="D137" s="1" t="s">
        <v>207</v>
      </c>
      <c r="E137" s="22">
        <v>1704.47</v>
      </c>
    </row>
    <row r="138" spans="1:4" ht="15.75">
      <c r="A138" s="6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296</v>
      </c>
      <c r="B140" s="1" t="s">
        <v>108</v>
      </c>
      <c r="C140" s="1" t="s">
        <v>73</v>
      </c>
      <c r="D140" s="17">
        <f>E137/E2</f>
        <v>0.682798541841926</v>
      </c>
    </row>
    <row r="141" spans="1:5" ht="31.5">
      <c r="A141" s="6" t="s">
        <v>297</v>
      </c>
      <c r="B141" s="1" t="s">
        <v>106</v>
      </c>
      <c r="C141" s="1" t="s">
        <v>67</v>
      </c>
      <c r="D141" s="17" t="s">
        <v>206</v>
      </c>
      <c r="E141" s="22">
        <v>0</v>
      </c>
    </row>
    <row r="142" spans="1:4" ht="15.75">
      <c r="A142" s="6" t="s">
        <v>298</v>
      </c>
      <c r="B142" s="1" t="s">
        <v>107</v>
      </c>
      <c r="C142" s="1" t="s">
        <v>67</v>
      </c>
      <c r="D142" s="17" t="s">
        <v>31</v>
      </c>
    </row>
    <row r="143" spans="1:4" ht="15.75">
      <c r="A143" s="6" t="s">
        <v>299</v>
      </c>
      <c r="B143" s="1" t="s">
        <v>64</v>
      </c>
      <c r="C143" s="1" t="s">
        <v>67</v>
      </c>
      <c r="D143" s="17" t="s">
        <v>10</v>
      </c>
    </row>
    <row r="144" spans="1:4" ht="15.75">
      <c r="A144" s="6" t="s">
        <v>300</v>
      </c>
      <c r="B144" s="1" t="s">
        <v>108</v>
      </c>
      <c r="C144" s="1" t="s">
        <v>73</v>
      </c>
      <c r="D144" s="17">
        <f>E141/E2</f>
        <v>0</v>
      </c>
    </row>
    <row r="145" spans="1:5" ht="31.5">
      <c r="A145" s="6" t="s">
        <v>301</v>
      </c>
      <c r="B145" s="1" t="s">
        <v>106</v>
      </c>
      <c r="C145" s="1" t="s">
        <v>67</v>
      </c>
      <c r="D145" s="17" t="s">
        <v>208</v>
      </c>
      <c r="E145" s="22">
        <v>0</v>
      </c>
    </row>
    <row r="146" spans="1:4" ht="15.75">
      <c r="A146" s="6" t="s">
        <v>302</v>
      </c>
      <c r="B146" s="1" t="s">
        <v>107</v>
      </c>
      <c r="C146" s="1" t="s">
        <v>67</v>
      </c>
      <c r="D146" s="17" t="s">
        <v>24</v>
      </c>
    </row>
    <row r="147" spans="1:4" ht="15.75">
      <c r="A147" s="6" t="s">
        <v>303</v>
      </c>
      <c r="B147" s="1" t="s">
        <v>64</v>
      </c>
      <c r="C147" s="1" t="s">
        <v>67</v>
      </c>
      <c r="D147" s="17" t="s">
        <v>10</v>
      </c>
    </row>
    <row r="148" spans="1:4" ht="15.75">
      <c r="A148" s="6" t="s">
        <v>304</v>
      </c>
      <c r="B148" s="1" t="s">
        <v>108</v>
      </c>
      <c r="C148" s="1" t="s">
        <v>73</v>
      </c>
      <c r="D148" s="17">
        <f>E145/E2</f>
        <v>0</v>
      </c>
    </row>
    <row r="149" spans="1:5" ht="31.5">
      <c r="A149" s="6" t="s">
        <v>305</v>
      </c>
      <c r="B149" s="1" t="s">
        <v>106</v>
      </c>
      <c r="C149" s="1" t="s">
        <v>67</v>
      </c>
      <c r="D149" s="17" t="s">
        <v>205</v>
      </c>
      <c r="E149" s="22">
        <f>9594.18</f>
        <v>9594.18</v>
      </c>
    </row>
    <row r="150" spans="1:4" ht="15.75">
      <c r="A150" s="6" t="s">
        <v>306</v>
      </c>
      <c r="B150" s="1" t="s">
        <v>107</v>
      </c>
      <c r="C150" s="1" t="s">
        <v>67</v>
      </c>
      <c r="D150" s="17" t="s">
        <v>24</v>
      </c>
    </row>
    <row r="151" spans="1:4" ht="15.75">
      <c r="A151" s="6" t="s">
        <v>307</v>
      </c>
      <c r="B151" s="1" t="s">
        <v>64</v>
      </c>
      <c r="C151" s="1" t="s">
        <v>67</v>
      </c>
      <c r="D151" s="17" t="s">
        <v>10</v>
      </c>
    </row>
    <row r="152" spans="1:4" ht="15.75">
      <c r="A152" s="6" t="s">
        <v>308</v>
      </c>
      <c r="B152" s="1" t="s">
        <v>108</v>
      </c>
      <c r="C152" s="1" t="s">
        <v>73</v>
      </c>
      <c r="D152" s="17">
        <f>E149/E2</f>
        <v>3.843360173056123</v>
      </c>
    </row>
    <row r="153" spans="1:6" ht="15.75" hidden="1">
      <c r="A153" s="6" t="s">
        <v>309</v>
      </c>
      <c r="B153" s="1"/>
      <c r="C153" s="1"/>
      <c r="D153" s="17"/>
      <c r="F153" s="9"/>
    </row>
    <row r="154" spans="1:4" ht="15.75" hidden="1">
      <c r="A154" s="6" t="s">
        <v>310</v>
      </c>
      <c r="B154" s="1"/>
      <c r="C154" s="1"/>
      <c r="D154" s="17"/>
    </row>
    <row r="155" spans="1:4" ht="15.75" hidden="1">
      <c r="A155" s="6" t="s">
        <v>311</v>
      </c>
      <c r="B155" s="1"/>
      <c r="C155" s="1"/>
      <c r="D155" s="17"/>
    </row>
    <row r="156" spans="1:6" ht="15.75" hidden="1">
      <c r="A156" s="6" t="s">
        <v>312</v>
      </c>
      <c r="B156" s="1"/>
      <c r="C156" s="1"/>
      <c r="D156" s="17"/>
      <c r="F156" s="9"/>
    </row>
    <row r="157" spans="1:7" ht="31.5">
      <c r="A157" s="6" t="s">
        <v>309</v>
      </c>
      <c r="B157" s="1" t="s">
        <v>106</v>
      </c>
      <c r="C157" s="1" t="s">
        <v>67</v>
      </c>
      <c r="D157" s="1" t="s">
        <v>202</v>
      </c>
      <c r="E157" s="22">
        <f>2139.03+230569</f>
        <v>232708.03</v>
      </c>
      <c r="F157" s="10">
        <v>0</v>
      </c>
      <c r="G157" s="11"/>
    </row>
    <row r="158" spans="1:6" ht="15.75">
      <c r="A158" s="6" t="s">
        <v>310</v>
      </c>
      <c r="B158" s="1" t="s">
        <v>107</v>
      </c>
      <c r="C158" s="1" t="s">
        <v>67</v>
      </c>
      <c r="D158" s="1" t="s">
        <v>24</v>
      </c>
      <c r="F158" s="9"/>
    </row>
    <row r="159" spans="1:4" ht="15.75">
      <c r="A159" s="6" t="s">
        <v>311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312</v>
      </c>
      <c r="B160" s="1" t="s">
        <v>108</v>
      </c>
      <c r="C160" s="1" t="s">
        <v>73</v>
      </c>
      <c r="D160" s="17">
        <f>E157/E2</f>
        <v>93.22117934543122</v>
      </c>
    </row>
    <row r="161" spans="1:5" ht="47.25">
      <c r="A161" s="23" t="s">
        <v>313</v>
      </c>
      <c r="B161" s="3" t="s">
        <v>104</v>
      </c>
      <c r="C161" s="3" t="s">
        <v>67</v>
      </c>
      <c r="D161" s="3" t="s">
        <v>38</v>
      </c>
      <c r="E161" s="4"/>
    </row>
    <row r="162" spans="1:5" ht="15.75">
      <c r="A162" s="6" t="s">
        <v>314</v>
      </c>
      <c r="B162" s="1" t="s">
        <v>105</v>
      </c>
      <c r="C162" s="1" t="s">
        <v>73</v>
      </c>
      <c r="D162" s="1">
        <f>E163+E171+E175+E179+E183+E187+E191+E195+E199</f>
        <v>64966.846000000005</v>
      </c>
      <c r="E162" s="4"/>
    </row>
    <row r="163" spans="1:6" ht="31.5">
      <c r="A163" s="6" t="s">
        <v>315</v>
      </c>
      <c r="B163" s="1" t="s">
        <v>106</v>
      </c>
      <c r="C163" s="1" t="s">
        <v>67</v>
      </c>
      <c r="D163" s="1" t="s">
        <v>39</v>
      </c>
      <c r="E163" s="4">
        <f>2148.426+2820.49</f>
        <v>4968.915999999999</v>
      </c>
      <c r="F163" s="22">
        <v>1</v>
      </c>
    </row>
    <row r="164" spans="1:5" ht="15.75">
      <c r="A164" s="6" t="s">
        <v>316</v>
      </c>
      <c r="B164" s="1" t="s">
        <v>107</v>
      </c>
      <c r="C164" s="1" t="s">
        <v>67</v>
      </c>
      <c r="D164" s="1" t="s">
        <v>40</v>
      </c>
      <c r="E164" s="4"/>
    </row>
    <row r="165" spans="1:4" ht="15.75">
      <c r="A165" s="6" t="s">
        <v>317</v>
      </c>
      <c r="B165" s="1" t="s">
        <v>64</v>
      </c>
      <c r="C165" s="1" t="s">
        <v>67</v>
      </c>
      <c r="D165" s="1" t="s">
        <v>20</v>
      </c>
    </row>
    <row r="166" spans="1:5" ht="15.75">
      <c r="A166" s="6" t="s">
        <v>318</v>
      </c>
      <c r="B166" s="1" t="s">
        <v>108</v>
      </c>
      <c r="C166" s="1" t="s">
        <v>73</v>
      </c>
      <c r="D166" s="17">
        <f>E163/F163</f>
        <v>4968.915999999999</v>
      </c>
      <c r="E166" s="4"/>
    </row>
    <row r="167" spans="1:6" ht="31.5">
      <c r="A167" s="6" t="s">
        <v>319</v>
      </c>
      <c r="B167" s="1" t="s">
        <v>106</v>
      </c>
      <c r="C167" s="1" t="s">
        <v>67</v>
      </c>
      <c r="D167" s="1" t="s">
        <v>226</v>
      </c>
      <c r="E167" s="14">
        <f>('[1]ук(2016)'!$T$37+'[1]ук(2016)'!$T$41)*12*'[1]ук(2016)'!$T$3+5477.68</f>
        <v>14168.248894000002</v>
      </c>
      <c r="F167" s="22">
        <v>1</v>
      </c>
    </row>
    <row r="168" spans="1:5" ht="15.75">
      <c r="A168" s="6" t="s">
        <v>320</v>
      </c>
      <c r="B168" s="1" t="s">
        <v>107</v>
      </c>
      <c r="C168" s="1" t="s">
        <v>67</v>
      </c>
      <c r="D168" s="1" t="s">
        <v>40</v>
      </c>
      <c r="E168" s="4"/>
    </row>
    <row r="169" spans="1:5" ht="15.75">
      <c r="A169" s="6" t="s">
        <v>321</v>
      </c>
      <c r="B169" s="1" t="s">
        <v>64</v>
      </c>
      <c r="C169" s="1" t="s">
        <v>67</v>
      </c>
      <c r="D169" s="1" t="s">
        <v>20</v>
      </c>
      <c r="E169" s="4"/>
    </row>
    <row r="170" spans="1:5" ht="15.75">
      <c r="A170" s="6" t="s">
        <v>322</v>
      </c>
      <c r="B170" s="1" t="s">
        <v>108</v>
      </c>
      <c r="C170" s="1" t="s">
        <v>73</v>
      </c>
      <c r="D170" s="17">
        <f>E167/F167</f>
        <v>14168.248894000002</v>
      </c>
      <c r="E170" s="4"/>
    </row>
    <row r="171" spans="1:5" ht="31.5">
      <c r="A171" s="6" t="s">
        <v>323</v>
      </c>
      <c r="B171" s="1" t="s">
        <v>106</v>
      </c>
      <c r="C171" s="1" t="s">
        <v>67</v>
      </c>
      <c r="D171" s="1" t="s">
        <v>41</v>
      </c>
      <c r="E171" s="22">
        <f>9709.2+2209.36</f>
        <v>11918.560000000001</v>
      </c>
    </row>
    <row r="172" spans="1:4" ht="15.75">
      <c r="A172" s="6" t="s">
        <v>324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325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326</v>
      </c>
      <c r="B174" s="1" t="s">
        <v>108</v>
      </c>
      <c r="C174" s="1" t="s">
        <v>73</v>
      </c>
      <c r="D174" s="17">
        <f>E171/E2</f>
        <v>4.774490245563434</v>
      </c>
    </row>
    <row r="175" spans="1:5" ht="31.5">
      <c r="A175" s="6" t="s">
        <v>327</v>
      </c>
      <c r="B175" s="1" t="s">
        <v>106</v>
      </c>
      <c r="C175" s="1" t="s">
        <v>67</v>
      </c>
      <c r="D175" s="1" t="s">
        <v>42</v>
      </c>
      <c r="E175" s="22">
        <f>478.73+1591.36</f>
        <v>2070.09</v>
      </c>
    </row>
    <row r="176" spans="1:4" ht="15.75">
      <c r="A176" s="6" t="s">
        <v>328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329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330</v>
      </c>
      <c r="B178" s="1" t="s">
        <v>108</v>
      </c>
      <c r="C178" s="1" t="s">
        <v>73</v>
      </c>
      <c r="D178" s="17">
        <f>E175/E2</f>
        <v>0.8292633096983536</v>
      </c>
    </row>
    <row r="179" spans="1:6" ht="31.5">
      <c r="A179" s="6" t="s">
        <v>331</v>
      </c>
      <c r="B179" s="1" t="s">
        <v>106</v>
      </c>
      <c r="C179" s="1" t="s">
        <v>67</v>
      </c>
      <c r="D179" s="1" t="s">
        <v>43</v>
      </c>
      <c r="E179" s="22">
        <f>8460+4051.5+293.86</f>
        <v>12805.36</v>
      </c>
      <c r="F179" s="22" t="s">
        <v>234</v>
      </c>
    </row>
    <row r="180" spans="1:4" ht="15.75">
      <c r="A180" s="6" t="s">
        <v>332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333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334</v>
      </c>
      <c r="B182" s="1" t="s">
        <v>108</v>
      </c>
      <c r="C182" s="1" t="s">
        <v>73</v>
      </c>
      <c r="D182" s="17">
        <f>E179/E2</f>
        <v>5.1297360092937545</v>
      </c>
    </row>
    <row r="183" spans="1:5" ht="31.5">
      <c r="A183" s="6" t="s">
        <v>335</v>
      </c>
      <c r="B183" s="1" t="s">
        <v>106</v>
      </c>
      <c r="C183" s="1" t="s">
        <v>67</v>
      </c>
      <c r="D183" s="1" t="s">
        <v>195</v>
      </c>
      <c r="E183" s="22">
        <f>2518.76</f>
        <v>2518.76</v>
      </c>
    </row>
    <row r="184" spans="1:4" ht="15.75">
      <c r="A184" s="6" t="s">
        <v>336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337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338</v>
      </c>
      <c r="B186" s="1" t="s">
        <v>108</v>
      </c>
      <c r="C186" s="1" t="s">
        <v>73</v>
      </c>
      <c r="D186" s="17">
        <f>E183/E2</f>
        <v>1.008997316027721</v>
      </c>
    </row>
    <row r="187" spans="1:5" ht="31.5">
      <c r="A187" s="6" t="s">
        <v>339</v>
      </c>
      <c r="B187" s="1" t="s">
        <v>106</v>
      </c>
      <c r="C187" s="1" t="s">
        <v>67</v>
      </c>
      <c r="D187" s="1" t="s">
        <v>44</v>
      </c>
      <c r="E187" s="22">
        <f>10173.57+2975.58</f>
        <v>13149.15</v>
      </c>
    </row>
    <row r="188" spans="1:4" ht="15.75">
      <c r="A188" s="6" t="s">
        <v>340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341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342</v>
      </c>
      <c r="B190" s="1" t="s">
        <v>108</v>
      </c>
      <c r="C190" s="1" t="s">
        <v>73</v>
      </c>
      <c r="D190" s="17">
        <f>E187/E2</f>
        <v>5.26745583463526</v>
      </c>
    </row>
    <row r="191" spans="1:6" ht="31.5">
      <c r="A191" s="6" t="s">
        <v>343</v>
      </c>
      <c r="B191" s="1" t="s">
        <v>106</v>
      </c>
      <c r="C191" s="1" t="s">
        <v>67</v>
      </c>
      <c r="D191" s="1" t="s">
        <v>45</v>
      </c>
      <c r="E191" s="22">
        <f>51.17+153.51</f>
        <v>204.68</v>
      </c>
      <c r="F191" s="22" t="s">
        <v>203</v>
      </c>
    </row>
    <row r="192" spans="1:6" ht="15.75">
      <c r="A192" s="6" t="s">
        <v>344</v>
      </c>
      <c r="B192" s="1" t="s">
        <v>107</v>
      </c>
      <c r="C192" s="1" t="s">
        <v>67</v>
      </c>
      <c r="D192" s="1" t="s">
        <v>24</v>
      </c>
      <c r="F192" s="22" t="s">
        <v>10</v>
      </c>
    </row>
    <row r="193" spans="1:4" ht="15.75">
      <c r="A193" s="6" t="s">
        <v>345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346</v>
      </c>
      <c r="B194" s="1" t="s">
        <v>108</v>
      </c>
      <c r="C194" s="1" t="s">
        <v>73</v>
      </c>
      <c r="D194" s="17">
        <f>E191/E2</f>
        <v>0.08199335015823418</v>
      </c>
    </row>
    <row r="195" spans="1:5" ht="31.5">
      <c r="A195" s="6" t="s">
        <v>347</v>
      </c>
      <c r="B195" s="1" t="s">
        <v>106</v>
      </c>
      <c r="C195" s="1" t="s">
        <v>67</v>
      </c>
      <c r="D195" s="1" t="s">
        <v>46</v>
      </c>
      <c r="E195" s="22">
        <f>14404.62+429.07</f>
        <v>14833.69</v>
      </c>
    </row>
    <row r="196" spans="1:4" ht="15.75">
      <c r="A196" s="6" t="s">
        <v>348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349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350</v>
      </c>
      <c r="B198" s="1" t="s">
        <v>108</v>
      </c>
      <c r="C198" s="1" t="s">
        <v>73</v>
      </c>
      <c r="D198" s="17">
        <f>E195/E2</f>
        <v>5.942270560429435</v>
      </c>
    </row>
    <row r="199" spans="1:5" ht="31.5">
      <c r="A199" s="6" t="s">
        <v>351</v>
      </c>
      <c r="B199" s="1" t="s">
        <v>106</v>
      </c>
      <c r="C199" s="1" t="s">
        <v>67</v>
      </c>
      <c r="D199" s="17" t="s">
        <v>225</v>
      </c>
      <c r="E199" s="22">
        <f>2497.64</f>
        <v>2497.64</v>
      </c>
    </row>
    <row r="200" spans="1:4" ht="15.75">
      <c r="A200" s="6" t="s">
        <v>352</v>
      </c>
      <c r="B200" s="1" t="s">
        <v>107</v>
      </c>
      <c r="C200" s="1" t="s">
        <v>67</v>
      </c>
      <c r="D200" s="17" t="s">
        <v>24</v>
      </c>
    </row>
    <row r="201" spans="1:4" ht="15.75">
      <c r="A201" s="6" t="s">
        <v>353</v>
      </c>
      <c r="B201" s="1" t="s">
        <v>64</v>
      </c>
      <c r="C201" s="1" t="s">
        <v>67</v>
      </c>
      <c r="D201" s="17" t="s">
        <v>10</v>
      </c>
    </row>
    <row r="202" spans="1:4" ht="15.75">
      <c r="A202" s="6" t="s">
        <v>354</v>
      </c>
      <c r="B202" s="1" t="s">
        <v>108</v>
      </c>
      <c r="C202" s="1" t="s">
        <v>73</v>
      </c>
      <c r="D202" s="17">
        <f>E199/E2</f>
        <v>1.0005367944557944</v>
      </c>
    </row>
    <row r="203" spans="1:4" ht="47.25">
      <c r="A203" s="23" t="s">
        <v>152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153</v>
      </c>
      <c r="B204" s="1" t="s">
        <v>105</v>
      </c>
      <c r="C204" s="1" t="s">
        <v>73</v>
      </c>
      <c r="D204" s="1">
        <f>E205+E209+E213+E217+E221+E225+E229+E233+E237+E241</f>
        <v>36185.94</v>
      </c>
      <c r="F204" s="12"/>
    </row>
    <row r="205" spans="1:5" ht="31.5">
      <c r="A205" s="6" t="s">
        <v>154</v>
      </c>
      <c r="B205" s="1" t="s">
        <v>106</v>
      </c>
      <c r="C205" s="1" t="s">
        <v>67</v>
      </c>
      <c r="D205" s="1" t="s">
        <v>48</v>
      </c>
      <c r="E205" s="22">
        <v>0</v>
      </c>
    </row>
    <row r="206" spans="1:4" ht="15.75">
      <c r="A206" s="6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158</v>
      </c>
      <c r="B209" s="1" t="s">
        <v>106</v>
      </c>
      <c r="C209" s="1" t="s">
        <v>67</v>
      </c>
      <c r="D209" s="1" t="s">
        <v>50</v>
      </c>
      <c r="E209" s="22">
        <v>25030.3</v>
      </c>
    </row>
    <row r="210" spans="1:4" ht="15.75">
      <c r="A210" s="6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161</v>
      </c>
      <c r="B212" s="1" t="s">
        <v>108</v>
      </c>
      <c r="C212" s="1" t="s">
        <v>73</v>
      </c>
      <c r="D212" s="17">
        <f>E209/E2</f>
        <v>10.026959900652965</v>
      </c>
    </row>
    <row r="213" spans="1:5" ht="31.5">
      <c r="A213" s="6" t="s">
        <v>355</v>
      </c>
      <c r="B213" s="1" t="s">
        <v>106</v>
      </c>
      <c r="C213" s="1" t="s">
        <v>67</v>
      </c>
      <c r="D213" s="1" t="s">
        <v>49</v>
      </c>
      <c r="E213" s="22">
        <v>0</v>
      </c>
    </row>
    <row r="214" spans="1:4" ht="15.75">
      <c r="A214" s="6" t="s">
        <v>356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357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358</v>
      </c>
      <c r="B216" s="1" t="s">
        <v>108</v>
      </c>
      <c r="C216" s="1" t="s">
        <v>73</v>
      </c>
      <c r="D216" s="17">
        <f>E213/E2</f>
        <v>0</v>
      </c>
    </row>
    <row r="217" spans="1:5" ht="31.5">
      <c r="A217" s="6" t="s">
        <v>359</v>
      </c>
      <c r="B217" s="1" t="s">
        <v>106</v>
      </c>
      <c r="C217" s="1" t="s">
        <v>67</v>
      </c>
      <c r="D217" s="1" t="s">
        <v>163</v>
      </c>
      <c r="E217" s="22">
        <v>0</v>
      </c>
    </row>
    <row r="218" spans="1:4" ht="15.75">
      <c r="A218" s="6" t="s">
        <v>360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361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362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363</v>
      </c>
      <c r="B221" s="1" t="s">
        <v>106</v>
      </c>
      <c r="C221" s="1" t="s">
        <v>67</v>
      </c>
      <c r="D221" s="1" t="s">
        <v>209</v>
      </c>
      <c r="E221" s="22">
        <f>139.87+9701.66</f>
        <v>9841.53</v>
      </c>
    </row>
    <row r="222" spans="1:4" ht="15.75">
      <c r="A222" s="6" t="s">
        <v>364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365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366</v>
      </c>
      <c r="B224" s="1" t="s">
        <v>108</v>
      </c>
      <c r="C224" s="1" t="s">
        <v>73</v>
      </c>
      <c r="D224" s="17">
        <f>E221/E2</f>
        <v>3.9424468212955173</v>
      </c>
    </row>
    <row r="225" spans="1:5" ht="31.5">
      <c r="A225" s="6" t="s">
        <v>367</v>
      </c>
      <c r="B225" s="1" t="s">
        <v>106</v>
      </c>
      <c r="C225" s="1" t="s">
        <v>67</v>
      </c>
      <c r="D225" s="1" t="s">
        <v>1</v>
      </c>
      <c r="E225" s="22">
        <v>0</v>
      </c>
    </row>
    <row r="226" spans="1:4" ht="15.75">
      <c r="A226" s="6" t="s">
        <v>368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369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370</v>
      </c>
      <c r="B228" s="1" t="s">
        <v>108</v>
      </c>
      <c r="C228" s="1" t="s">
        <v>73</v>
      </c>
      <c r="D228" s="17">
        <f>E225/E2</f>
        <v>0</v>
      </c>
    </row>
    <row r="229" spans="1:5" ht="31.5">
      <c r="A229" s="6" t="s">
        <v>371</v>
      </c>
      <c r="B229" s="1" t="s">
        <v>106</v>
      </c>
      <c r="C229" s="1" t="s">
        <v>67</v>
      </c>
      <c r="D229" s="1" t="s">
        <v>0</v>
      </c>
      <c r="E229" s="22">
        <v>0</v>
      </c>
    </row>
    <row r="230" spans="1:4" ht="15.75">
      <c r="A230" s="6" t="s">
        <v>372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373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374</v>
      </c>
      <c r="B232" s="1" t="s">
        <v>108</v>
      </c>
      <c r="C232" s="1" t="s">
        <v>73</v>
      </c>
      <c r="D232" s="17">
        <f>E229/E2</f>
        <v>0</v>
      </c>
    </row>
    <row r="233" spans="1:5" ht="31.5">
      <c r="A233" s="6" t="s">
        <v>375</v>
      </c>
      <c r="B233" s="1" t="s">
        <v>106</v>
      </c>
      <c r="C233" s="1" t="s">
        <v>67</v>
      </c>
      <c r="D233" s="1" t="s">
        <v>51</v>
      </c>
      <c r="E233" s="22">
        <v>0</v>
      </c>
    </row>
    <row r="234" spans="1:4" ht="15.75">
      <c r="A234" s="6" t="s">
        <v>376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377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378</v>
      </c>
      <c r="B236" s="1" t="s">
        <v>108</v>
      </c>
      <c r="C236" s="1" t="s">
        <v>73</v>
      </c>
      <c r="D236" s="17">
        <f>E233/E2</f>
        <v>0</v>
      </c>
    </row>
    <row r="237" spans="1:5" ht="31.5">
      <c r="A237" s="6" t="s">
        <v>379</v>
      </c>
      <c r="B237" s="1" t="s">
        <v>106</v>
      </c>
      <c r="C237" s="1" t="s">
        <v>67</v>
      </c>
      <c r="D237" s="1" t="s">
        <v>52</v>
      </c>
      <c r="E237" s="22">
        <f>26.74+1287.37</f>
        <v>1314.11</v>
      </c>
    </row>
    <row r="238" spans="1:4" ht="15.75">
      <c r="A238" s="6" t="s">
        <v>380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381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382</v>
      </c>
      <c r="B240" s="1" t="s">
        <v>108</v>
      </c>
      <c r="C240" s="1" t="s">
        <v>73</v>
      </c>
      <c r="D240" s="17">
        <f>E237/E2</f>
        <v>0.5264231061971717</v>
      </c>
    </row>
    <row r="241" spans="1:6" ht="31.5">
      <c r="A241" s="6" t="s">
        <v>383</v>
      </c>
      <c r="B241" s="1" t="s">
        <v>106</v>
      </c>
      <c r="C241" s="1" t="s">
        <v>67</v>
      </c>
      <c r="D241" s="1" t="s">
        <v>53</v>
      </c>
      <c r="E241" s="22">
        <v>0</v>
      </c>
      <c r="F241" s="22" t="s">
        <v>204</v>
      </c>
    </row>
    <row r="242" spans="1:4" ht="15.75">
      <c r="A242" s="6" t="s">
        <v>384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385</v>
      </c>
      <c r="B243" s="1" t="s">
        <v>64</v>
      </c>
      <c r="C243" s="1" t="s">
        <v>67</v>
      </c>
      <c r="D243" s="1" t="s">
        <v>196</v>
      </c>
    </row>
    <row r="244" spans="1:4" ht="15.75">
      <c r="A244" s="6" t="s">
        <v>386</v>
      </c>
      <c r="B244" s="1" t="s">
        <v>108</v>
      </c>
      <c r="C244" s="1" t="s">
        <v>73</v>
      </c>
      <c r="D244" s="17">
        <f>E241/E2</f>
        <v>0</v>
      </c>
    </row>
    <row r="245" spans="1:4" ht="15.75">
      <c r="A245" s="6"/>
      <c r="B245" s="3" t="s">
        <v>162</v>
      </c>
      <c r="C245" s="1" t="s">
        <v>73</v>
      </c>
      <c r="D245" s="13">
        <f>SUM(D28,D34,D60,D66,D72,D78,D84,D90,D100,D162,D204)</f>
        <v>512327.18600000005</v>
      </c>
    </row>
    <row r="246" spans="1:4" ht="15.75">
      <c r="A246" s="25" t="s">
        <v>164</v>
      </c>
      <c r="B246" s="25"/>
      <c r="C246" s="25"/>
      <c r="D246" s="25"/>
    </row>
    <row r="247" spans="1:4" ht="15.75">
      <c r="A247" s="6" t="s">
        <v>165</v>
      </c>
      <c r="B247" s="1" t="s">
        <v>166</v>
      </c>
      <c r="C247" s="1" t="s">
        <v>167</v>
      </c>
      <c r="D247" s="28">
        <v>2</v>
      </c>
    </row>
    <row r="248" spans="1:4" ht="15.75">
      <c r="A248" s="6" t="s">
        <v>168</v>
      </c>
      <c r="B248" s="1" t="s">
        <v>169</v>
      </c>
      <c r="C248" s="1" t="s">
        <v>167</v>
      </c>
      <c r="D248" s="28">
        <v>2</v>
      </c>
    </row>
    <row r="249" spans="1:4" ht="15.75">
      <c r="A249" s="6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6" t="s">
        <v>172</v>
      </c>
      <c r="B250" s="1" t="s">
        <v>173</v>
      </c>
      <c r="C250" s="1" t="s">
        <v>73</v>
      </c>
      <c r="D250" s="7">
        <v>-29281.72</v>
      </c>
    </row>
    <row r="251" spans="1:4" ht="15.75">
      <c r="A251" s="25" t="s">
        <v>174</v>
      </c>
      <c r="B251" s="25"/>
      <c r="C251" s="25"/>
      <c r="D251" s="25"/>
    </row>
    <row r="252" spans="1:4" ht="15.75">
      <c r="A252" s="6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6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5" t="s">
        <v>182</v>
      </c>
      <c r="B258" s="25"/>
      <c r="C258" s="25"/>
      <c r="D258" s="25"/>
    </row>
    <row r="259" spans="1:4" ht="15.75">
      <c r="A259" s="6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6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6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6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5" t="s">
        <v>188</v>
      </c>
      <c r="B263" s="25"/>
      <c r="C263" s="25"/>
      <c r="D263" s="25"/>
    </row>
    <row r="264" spans="1:4" ht="15.75">
      <c r="A264" s="6" t="s">
        <v>189</v>
      </c>
      <c r="B264" s="1" t="s">
        <v>190</v>
      </c>
      <c r="C264" s="1" t="s">
        <v>167</v>
      </c>
      <c r="D264" s="1">
        <v>10</v>
      </c>
    </row>
    <row r="265" spans="1:4" ht="15.75">
      <c r="A265" s="6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6" t="s">
        <v>193</v>
      </c>
      <c r="B266" s="1" t="s">
        <v>194</v>
      </c>
      <c r="C266" s="1" t="s">
        <v>73</v>
      </c>
      <c r="D266" s="1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4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2021-03-15T07:23:57Z</dcterms:modified>
  <cp:category/>
  <cp:version/>
  <cp:contentType/>
  <cp:contentStatus/>
</cp:coreProperties>
</file>