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форме'!$A$1:$E$266</definedName>
  </definedNames>
  <calcPr fullCalcOnLoad="1"/>
</workbook>
</file>

<file path=xl/sharedStrings.xml><?xml version="1.0" encoding="utf-8"?>
<sst xmlns="http://schemas.openxmlformats.org/spreadsheetml/2006/main" count="949" uniqueCount="391">
  <si>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</si>
  <si>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</si>
  <si>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</si>
  <si>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</si>
  <si>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</si>
  <si>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</si>
  <si>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</si>
  <si>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</si>
  <si>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</si>
  <si>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</si>
  <si>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</si>
  <si>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</si>
  <si>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</si>
  <si>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</si>
  <si>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</si>
  <si>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</si>
  <si>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</si>
  <si>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</si>
  <si>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</si>
  <si>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</si>
  <si>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</si>
  <si>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</si>
  <si>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</si>
  <si>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</si>
  <si>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</si>
  <si>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</si>
  <si>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</si>
  <si>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</si>
  <si>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</si>
  <si>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</si>
  <si>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</si>
  <si>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</si>
  <si>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</si>
  <si>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</si>
  <si>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</si>
  <si>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</si>
  <si>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</si>
  <si>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</si>
  <si>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</si>
  <si>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</si>
  <si>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</si>
  <si>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</si>
  <si>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</si>
  <si>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</si>
  <si>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</si>
  <si>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</si>
  <si>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</si>
  <si>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</si>
  <si>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</si>
  <si>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</si>
  <si>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</si>
  <si>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</si>
  <si>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</si>
  <si>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</si>
  <si>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</si>
  <si>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</si>
  <si>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</si>
  <si>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</si>
  <si>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</si>
  <si>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</si>
  <si>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</si>
  <si>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</si>
  <si>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</si>
  <si>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</si>
  <si>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</si>
  <si>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</si>
  <si>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</si>
  <si>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</si>
  <si>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</si>
  <si>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</si>
  <si>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</si>
  <si>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</si>
  <si>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</si>
  <si>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</si>
  <si>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</si>
  <si>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</si>
  <si>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</si>
  <si>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</si>
  <si>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</si>
  <si>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</si>
  <si>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</si>
  <si>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</si>
  <si>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</si>
  <si>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</si>
  <si>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</si>
  <si>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</si>
  <si>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</si>
  <si>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</si>
  <si>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</si>
  <si>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</si>
  <si>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</si>
  <si>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</si>
  <si>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</si>
  <si>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</si>
  <si>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</si>
  <si>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</si>
  <si>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</si>
  <si>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</si>
  <si>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</si>
  <si>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</si>
  <si>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</si>
  <si>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</si>
  <si>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</si>
  <si>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</si>
  <si>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</si>
  <si>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</si>
  <si>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</si>
  <si>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</si>
  <si>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</si>
  <si>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</si>
  <si>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</si>
  <si>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</si>
  <si>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</si>
  <si>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</si>
  <si>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</si>
  <si>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</si>
  <si>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</si>
  <si>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</si>
  <si>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</si>
  <si>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</si>
  <si>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</si>
  <si>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</si>
  <si>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</si>
  <si>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</si>
  <si>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</si>
  <si>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</si>
  <si>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</si>
  <si>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</si>
  <si>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</si>
  <si>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</si>
  <si>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</si>
  <si>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</si>
  <si>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</si>
  <si>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</si>
  <si>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</si>
  <si>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</si>
  <si>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</si>
  <si>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</si>
  <si>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</si>
  <si>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</si>
  <si>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</si>
  <si>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</si>
  <si>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</si>
  <si>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</si>
  <si>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</si>
  <si>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</si>
  <si>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</si>
  <si>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</si>
  <si>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</si>
  <si>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</si>
  <si>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</si>
  <si>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</si>
  <si>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</si>
  <si>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</si>
  <si>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</si>
  <si>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</si>
  <si>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</si>
  <si>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</si>
  <si>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</si>
  <si>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</si>
  <si>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</si>
  <si>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</si>
  <si>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</si>
  <si>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</si>
  <si>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</si>
  <si>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</si>
  <si>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</si>
  <si>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</si>
  <si>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</si>
  <si>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</si>
  <si>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</si>
  <si>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</si>
  <si>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</si>
  <si>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</si>
  <si>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</si>
  <si>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</si>
  <si>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</si>
  <si>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</si>
  <si>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</si>
  <si>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</si>
  <si>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</si>
  <si>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</si>
  <si>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</si>
  <si>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</si>
  <si>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</si>
  <si>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</si>
  <si>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</si>
  <si>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</si>
  <si>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</si>
  <si>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</si>
  <si>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</si>
  <si>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</si>
  <si>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</si>
  <si>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</si>
  <si>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</si>
  <si>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</si>
  <si>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</si>
  <si>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</si>
  <si>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</si>
  <si>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</si>
  <si>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</si>
  <si>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</si>
  <si>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</si>
  <si>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</si>
  <si>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</si>
  <si>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</si>
  <si>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</si>
  <si>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</si>
  <si>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</si>
  <si>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</si>
  <si>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</si>
  <si>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</si>
  <si>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</si>
  <si>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</si>
  <si>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</si>
  <si>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</si>
  <si>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</si>
  <si>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</si>
  <si>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</si>
  <si>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</si>
  <si>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</si>
  <si>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</si>
  <si>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</si>
  <si>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</si>
  <si>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</si>
  <si>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</si>
  <si>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</si>
  <si>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горячего водоснабжения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</si>
  <si>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</si>
  <si>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</si>
  <si>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2020год по дому № 55/1  ул. Гагарина в г. Липецке</t>
  </si>
  <si>
    <t>31.03.2021 г.</t>
  </si>
  <si>
    <t>01.01.2020 г.</t>
  </si>
  <si>
    <t>31.12.2020 г.</t>
  </si>
  <si>
    <t>зевс 2020=17155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</si>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</sst>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55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S3">
            <v>3234.4</v>
          </cell>
        </row>
        <row r="37">
          <cell r="S37">
            <v>0.109402</v>
          </cell>
        </row>
        <row r="41">
          <cell r="S41">
            <v>0.114508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S124">
            <v>184240.9460736</v>
          </cell>
        </row>
        <row r="125">
          <cell r="S125">
            <v>201683.1467040001</v>
          </cell>
        </row>
        <row r="126">
          <cell r="S126">
            <v>47561.205120000006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331.27</v>
          </cell>
        </row>
        <row r="24">
          <cell r="D24">
            <v>-171356.90820799966</v>
          </cell>
        </row>
        <row r="25">
          <cell r="D25">
            <v>95670.9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0" hidden="1" customWidth="1"/>
    <col min="6" max="6" width="17.8515625" style="20" hidden="1" customWidth="1"/>
    <col min="7" max="12" width="9.140625" style="20" hidden="1" customWidth="1"/>
    <col min="13" max="22" width="9.140625" style="20" customWidth="1"/>
    <col min="23" max="16384" width="9.140625" style="2" customWidth="1"/>
  </cols>
  <sheetData>
    <row r="1" ht="15.75">
      <c r="E1" s="20" t="s">
        <v>197</v>
      </c>
    </row>
    <row r="2" spans="1:22" s="5" customFormat="1" ht="33.75" customHeight="1">
      <c r="A2" s="24" t="s">
        <v>230</v>
      </c>
      <c r="B2" s="24"/>
      <c r="C2" s="24"/>
      <c r="D2" s="24"/>
      <c r="E2" s="4">
        <v>3234.4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6" t="s">
        <v>57</v>
      </c>
      <c r="B9" s="1" t="s">
        <v>72</v>
      </c>
      <c r="C9" s="1" t="s">
        <v>73</v>
      </c>
      <c r="D9" s="14">
        <f>'[3]по форме'!$D$23</f>
        <v>331.27</v>
      </c>
    </row>
    <row r="10" spans="1:5" ht="15.75">
      <c r="A10" s="6" t="s">
        <v>58</v>
      </c>
      <c r="B10" s="1" t="s">
        <v>74</v>
      </c>
      <c r="C10" s="1" t="s">
        <v>73</v>
      </c>
      <c r="D10" s="14">
        <f>'[3]по форме'!$D$24</f>
        <v>-171356.90820799966</v>
      </c>
      <c r="E10" s="17">
        <f>D16-D245</f>
        <v>-164456.47215039987</v>
      </c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95670.9</v>
      </c>
    </row>
    <row r="12" spans="1:4" ht="31.5">
      <c r="A12" s="6" t="s">
        <v>77</v>
      </c>
      <c r="B12" s="1" t="s">
        <v>78</v>
      </c>
      <c r="C12" s="1" t="s">
        <v>73</v>
      </c>
      <c r="D12" s="15">
        <f>D13+D14+D15</f>
        <v>433485.2978976001</v>
      </c>
    </row>
    <row r="13" spans="1:4" ht="15.75">
      <c r="A13" s="6" t="s">
        <v>94</v>
      </c>
      <c r="B13" s="18" t="s">
        <v>79</v>
      </c>
      <c r="C13" s="1" t="s">
        <v>73</v>
      </c>
      <c r="D13" s="15">
        <f>'[2]УК 2019'!$S$125</f>
        <v>201683.1467040001</v>
      </c>
    </row>
    <row r="14" spans="1:4" ht="15.75">
      <c r="A14" s="6" t="s">
        <v>95</v>
      </c>
      <c r="B14" s="18" t="s">
        <v>80</v>
      </c>
      <c r="C14" s="1" t="s">
        <v>73</v>
      </c>
      <c r="D14" s="15">
        <f>'[2]УК 2019'!$S$124</f>
        <v>184240.9460736</v>
      </c>
    </row>
    <row r="15" spans="1:4" ht="15.75">
      <c r="A15" s="6" t="s">
        <v>96</v>
      </c>
      <c r="B15" s="18" t="s">
        <v>81</v>
      </c>
      <c r="C15" s="1" t="s">
        <v>73</v>
      </c>
      <c r="D15" s="15">
        <f>'[2]УК 2019'!$S$126</f>
        <v>47561.205120000006</v>
      </c>
    </row>
    <row r="16" spans="1:6" ht="15.75">
      <c r="A16" s="18" t="s">
        <v>82</v>
      </c>
      <c r="B16" s="18" t="s">
        <v>83</v>
      </c>
      <c r="C16" s="18" t="s">
        <v>73</v>
      </c>
      <c r="D16" s="19">
        <f>D17</f>
        <v>322985.9678976001</v>
      </c>
      <c r="E16" s="20">
        <v>342149.42</v>
      </c>
      <c r="F16" s="20" t="s">
        <v>229</v>
      </c>
    </row>
    <row r="17" spans="1:4" ht="31.5">
      <c r="A17" s="18" t="s">
        <v>59</v>
      </c>
      <c r="B17" s="18" t="s">
        <v>97</v>
      </c>
      <c r="C17" s="18" t="s">
        <v>73</v>
      </c>
      <c r="D17" s="19">
        <f>D12-D25+D250+D266</f>
        <v>322985.9678976001</v>
      </c>
    </row>
    <row r="18" spans="1:4" ht="31.5">
      <c r="A18" s="18" t="s">
        <v>84</v>
      </c>
      <c r="B18" s="18" t="s">
        <v>98</v>
      </c>
      <c r="C18" s="18" t="s">
        <v>73</v>
      </c>
      <c r="D18" s="18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8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8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8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19">
        <f>D16+D10+D9</f>
        <v>151960.32968960042</v>
      </c>
    </row>
    <row r="23" spans="1:4" ht="15.75">
      <c r="A23" s="18" t="s">
        <v>91</v>
      </c>
      <c r="B23" s="18" t="s">
        <v>99</v>
      </c>
      <c r="C23" s="18" t="s">
        <v>73</v>
      </c>
      <c r="D23" s="19">
        <v>0</v>
      </c>
    </row>
    <row r="24" spans="1:4" ht="15.75">
      <c r="A24" s="18" t="s">
        <v>92</v>
      </c>
      <c r="B24" s="18" t="s">
        <v>100</v>
      </c>
      <c r="C24" s="18" t="s">
        <v>73</v>
      </c>
      <c r="D24" s="19">
        <f>D22-D245</f>
        <v>-335482.1103583996</v>
      </c>
    </row>
    <row r="25" spans="1:5" ht="15.75">
      <c r="A25" s="18" t="s">
        <v>93</v>
      </c>
      <c r="B25" s="18" t="s">
        <v>101</v>
      </c>
      <c r="C25" s="18" t="s">
        <v>73</v>
      </c>
      <c r="D25" s="19">
        <v>124276.68</v>
      </c>
      <c r="E25" s="17"/>
    </row>
    <row r="26" spans="1:4" ht="35.25" customHeight="1">
      <c r="A26" s="23" t="s">
        <v>102</v>
      </c>
      <c r="B26" s="23"/>
      <c r="C26" s="23"/>
      <c r="D26" s="23"/>
    </row>
    <row r="27" spans="1:22" s="5" customFormat="1" ht="31.5">
      <c r="A27" s="21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5">
        <f>E28</f>
        <v>31469.8</v>
      </c>
      <c r="E28" s="13">
        <v>31469.8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5">
        <f>E28/E2</f>
        <v>9.729718031164976</v>
      </c>
      <c r="E32" s="4"/>
    </row>
    <row r="33" spans="1:22" s="5" customFormat="1" ht="31.5">
      <c r="A33" s="21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4">
        <f>E35+E39+E43+E47+E51+E55</f>
        <v>3476.88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0">
        <v>174.66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5">
        <f>E35/E2</f>
        <v>0.05400074202325006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20">
        <v>500.69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5">
        <f>E39/E2</f>
        <v>0.15480150878060844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0">
        <v>734.6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4">
        <f>E43/E2</f>
        <v>0.22712094978976008</v>
      </c>
    </row>
    <row r="47" spans="1:5" ht="31.5">
      <c r="A47" s="6" t="s">
        <v>211</v>
      </c>
      <c r="B47" s="1" t="s">
        <v>106</v>
      </c>
      <c r="C47" s="1" t="s">
        <v>67</v>
      </c>
      <c r="D47" s="1" t="s">
        <v>14</v>
      </c>
      <c r="E47" s="20">
        <v>1768.72</v>
      </c>
    </row>
    <row r="48" spans="1:4" ht="15.75">
      <c r="A48" s="6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214</v>
      </c>
      <c r="B50" s="1" t="s">
        <v>108</v>
      </c>
      <c r="C50" s="1" t="s">
        <v>73</v>
      </c>
      <c r="D50" s="15">
        <f>E47/E2</f>
        <v>0.5468464011872372</v>
      </c>
    </row>
    <row r="51" spans="1:5" ht="47.25">
      <c r="A51" s="6" t="s">
        <v>215</v>
      </c>
      <c r="B51" s="1" t="s">
        <v>106</v>
      </c>
      <c r="C51" s="1" t="s">
        <v>67</v>
      </c>
      <c r="D51" s="15" t="s">
        <v>201</v>
      </c>
      <c r="E51" s="20">
        <v>298.21</v>
      </c>
    </row>
    <row r="52" spans="1:4" ht="15.75">
      <c r="A52" s="6" t="s">
        <v>216</v>
      </c>
      <c r="B52" s="1" t="s">
        <v>107</v>
      </c>
      <c r="C52" s="1" t="s">
        <v>67</v>
      </c>
      <c r="D52" s="15" t="s">
        <v>147</v>
      </c>
    </row>
    <row r="53" spans="1:4" ht="15.75">
      <c r="A53" s="6" t="s">
        <v>217</v>
      </c>
      <c r="B53" s="1" t="s">
        <v>64</v>
      </c>
      <c r="C53" s="1" t="s">
        <v>67</v>
      </c>
      <c r="D53" s="15" t="s">
        <v>10</v>
      </c>
    </row>
    <row r="54" spans="1:4" ht="15.75">
      <c r="A54" s="6" t="s">
        <v>218</v>
      </c>
      <c r="B54" s="1" t="s">
        <v>108</v>
      </c>
      <c r="C54" s="1" t="s">
        <v>73</v>
      </c>
      <c r="D54" s="15">
        <f>E51/E2</f>
        <v>0.09219948058372494</v>
      </c>
    </row>
    <row r="55" spans="1:5" ht="31.5">
      <c r="A55" s="6" t="s">
        <v>219</v>
      </c>
      <c r="B55" s="1" t="s">
        <v>106</v>
      </c>
      <c r="C55" s="1" t="s">
        <v>67</v>
      </c>
      <c r="D55" s="15" t="s">
        <v>200</v>
      </c>
      <c r="E55" s="20">
        <v>0</v>
      </c>
    </row>
    <row r="56" spans="1:4" ht="15.75">
      <c r="A56" s="6" t="s">
        <v>220</v>
      </c>
      <c r="B56" s="1" t="s">
        <v>107</v>
      </c>
      <c r="C56" s="1" t="s">
        <v>67</v>
      </c>
      <c r="D56" s="15" t="s">
        <v>147</v>
      </c>
    </row>
    <row r="57" spans="1:4" ht="15.75">
      <c r="A57" s="6" t="s">
        <v>221</v>
      </c>
      <c r="B57" s="1" t="s">
        <v>64</v>
      </c>
      <c r="C57" s="1" t="s">
        <v>67</v>
      </c>
      <c r="D57" s="15" t="s">
        <v>10</v>
      </c>
    </row>
    <row r="58" spans="1:4" ht="15.75">
      <c r="A58" s="6" t="s">
        <v>222</v>
      </c>
      <c r="B58" s="1" t="s">
        <v>108</v>
      </c>
      <c r="C58" s="1" t="s">
        <v>73</v>
      </c>
      <c r="D58" s="15">
        <f>E55/E2</f>
        <v>0</v>
      </c>
    </row>
    <row r="59" spans="1:22" s="5" customFormat="1" ht="24.75" customHeight="1">
      <c r="A59" s="21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5">
        <f>E60</f>
        <v>27736.1</v>
      </c>
      <c r="E60" s="13">
        <v>27736.1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5">
        <f>E60/E2</f>
        <v>8.575346277516696</v>
      </c>
      <c r="E64" s="4"/>
    </row>
    <row r="65" spans="1:22" s="5" customFormat="1" ht="25.5" customHeight="1">
      <c r="A65" s="21" t="s">
        <v>235</v>
      </c>
      <c r="B65" s="3" t="s">
        <v>104</v>
      </c>
      <c r="C65" s="3" t="s">
        <v>67</v>
      </c>
      <c r="D65" s="3" t="s">
        <v>226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226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28.5" customHeight="1">
      <c r="A71" s="21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47561.21</v>
      </c>
      <c r="E72" s="4">
        <v>47561.21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25">
        <f>E72/E2</f>
        <v>14.704801508780609</v>
      </c>
      <c r="E76" s="4"/>
    </row>
    <row r="77" spans="1:22" s="5" customFormat="1" ht="31.5">
      <c r="A77" s="21" t="s">
        <v>135</v>
      </c>
      <c r="B77" s="3" t="s">
        <v>104</v>
      </c>
      <c r="C77" s="3" t="s">
        <v>67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14162.12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0">
        <v>14162.12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5">
        <f>E79/E2</f>
        <v>4.378592629235716</v>
      </c>
    </row>
    <row r="83" spans="1:22" s="5" customFormat="1" ht="31.5">
      <c r="A83" s="21" t="s">
        <v>141</v>
      </c>
      <c r="B83" s="3" t="s">
        <v>104</v>
      </c>
      <c r="C83" s="3" t="s">
        <v>67</v>
      </c>
      <c r="D83" s="3" t="s">
        <v>55</v>
      </c>
      <c r="E83" s="20">
        <v>14099.24</v>
      </c>
      <c r="F83" s="4" t="s">
        <v>209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14099.24</v>
      </c>
      <c r="F84" s="20">
        <v>69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5">
        <f>E83/F84</f>
        <v>204.33681159420289</v>
      </c>
    </row>
    <row r="89" spans="1:22" s="5" customFormat="1" ht="47.25">
      <c r="A89" s="21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247</v>
      </c>
      <c r="B90" s="1" t="s">
        <v>105</v>
      </c>
      <c r="C90" s="1" t="s">
        <v>73</v>
      </c>
      <c r="D90" s="1">
        <v>0</v>
      </c>
      <c r="F90" s="1">
        <v>0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20">
        <v>0</v>
      </c>
      <c r="F91" s="22" t="s">
        <v>223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6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6" t="s">
        <v>251</v>
      </c>
      <c r="B94" s="1" t="s">
        <v>108</v>
      </c>
      <c r="C94" s="1" t="s">
        <v>73</v>
      </c>
      <c r="D94" s="25">
        <v>0</v>
      </c>
      <c r="F94" s="1" t="s">
        <v>210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20">
        <v>0</v>
      </c>
      <c r="F95" s="1">
        <v>0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6" t="s">
        <v>255</v>
      </c>
      <c r="B98" s="1" t="s">
        <v>108</v>
      </c>
      <c r="C98" s="1" t="s">
        <v>73</v>
      </c>
      <c r="D98" s="25">
        <v>0</v>
      </c>
    </row>
    <row r="99" spans="1:22" s="5" customFormat="1" ht="63">
      <c r="A99" s="21" t="s">
        <v>150</v>
      </c>
      <c r="B99" s="3" t="s">
        <v>104</v>
      </c>
      <c r="C99" s="3" t="s">
        <v>67</v>
      </c>
      <c r="D99" s="3" t="s">
        <v>26</v>
      </c>
      <c r="E99" s="4"/>
      <c r="F99" s="20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256</v>
      </c>
      <c r="B100" s="1" t="s">
        <v>105</v>
      </c>
      <c r="C100" s="1" t="s">
        <v>73</v>
      </c>
      <c r="D100" s="1">
        <f>E101+E105+E113+E117+E121+E125+E129+E133+E137+E141+E145+E149+E153+E109</f>
        <v>86139.78</v>
      </c>
    </row>
    <row r="101" spans="1:5" ht="31.5">
      <c r="A101" s="6" t="s">
        <v>257</v>
      </c>
      <c r="B101" s="1" t="s">
        <v>106</v>
      </c>
      <c r="C101" s="1" t="s">
        <v>67</v>
      </c>
      <c r="D101" s="1" t="s">
        <v>27</v>
      </c>
      <c r="E101" s="20">
        <f>672.59+563.12</f>
        <v>1235.71</v>
      </c>
    </row>
    <row r="102" spans="1:4" ht="15.75">
      <c r="A102" s="6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260</v>
      </c>
      <c r="B104" s="1" t="s">
        <v>108</v>
      </c>
      <c r="C104" s="1" t="s">
        <v>73</v>
      </c>
      <c r="D104" s="25">
        <f>E101/E2</f>
        <v>0.38205231263912937</v>
      </c>
    </row>
    <row r="105" spans="1:5" ht="31.5">
      <c r="A105" s="6" t="s">
        <v>261</v>
      </c>
      <c r="B105" s="1" t="s">
        <v>106</v>
      </c>
      <c r="C105" s="1" t="s">
        <v>67</v>
      </c>
      <c r="D105" s="1" t="s">
        <v>28</v>
      </c>
      <c r="E105" s="20">
        <v>3857.02</v>
      </c>
    </row>
    <row r="106" spans="1:4" ht="15.75">
      <c r="A106" s="6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264</v>
      </c>
      <c r="B108" s="1" t="s">
        <v>108</v>
      </c>
      <c r="C108" s="1" t="s">
        <v>73</v>
      </c>
      <c r="D108" s="25">
        <f>E105/E2</f>
        <v>1.1924993816472915</v>
      </c>
    </row>
    <row r="109" spans="1:5" ht="31.5">
      <c r="A109" s="6" t="s">
        <v>265</v>
      </c>
      <c r="B109" s="1" t="s">
        <v>106</v>
      </c>
      <c r="C109" s="1" t="s">
        <v>67</v>
      </c>
      <c r="D109" s="25" t="s">
        <v>228</v>
      </c>
      <c r="E109" s="20">
        <v>1006.4</v>
      </c>
    </row>
    <row r="110" spans="1:4" ht="15.75">
      <c r="A110" s="6" t="s">
        <v>266</v>
      </c>
      <c r="B110" s="1" t="s">
        <v>107</v>
      </c>
      <c r="C110" s="1" t="s">
        <v>67</v>
      </c>
      <c r="D110" s="25" t="s">
        <v>24</v>
      </c>
    </row>
    <row r="111" spans="1:4" ht="15.75">
      <c r="A111" s="6" t="s">
        <v>267</v>
      </c>
      <c r="B111" s="1" t="s">
        <v>64</v>
      </c>
      <c r="C111" s="1" t="s">
        <v>67</v>
      </c>
      <c r="D111" s="25" t="s">
        <v>10</v>
      </c>
    </row>
    <row r="112" spans="1:4" ht="15.75">
      <c r="A112" s="6" t="s">
        <v>268</v>
      </c>
      <c r="B112" s="1" t="s">
        <v>108</v>
      </c>
      <c r="C112" s="1" t="s">
        <v>73</v>
      </c>
      <c r="D112" s="25">
        <f>E109/E2</f>
        <v>0.3111550828592629</v>
      </c>
    </row>
    <row r="113" spans="1:5" ht="31.5">
      <c r="A113" s="6" t="s">
        <v>269</v>
      </c>
      <c r="B113" s="1" t="s">
        <v>106</v>
      </c>
      <c r="C113" s="1" t="s">
        <v>67</v>
      </c>
      <c r="D113" s="1" t="s">
        <v>3</v>
      </c>
      <c r="E113" s="20">
        <v>2126.85</v>
      </c>
    </row>
    <row r="114" spans="1:4" ht="15.75">
      <c r="A114" s="6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272</v>
      </c>
      <c r="B116" s="1" t="s">
        <v>108</v>
      </c>
      <c r="C116" s="1" t="s">
        <v>73</v>
      </c>
      <c r="D116" s="25">
        <f>E113/E2</f>
        <v>0.6575717289141726</v>
      </c>
    </row>
    <row r="117" spans="1:5" ht="31.5">
      <c r="A117" s="6" t="s">
        <v>273</v>
      </c>
      <c r="B117" s="1" t="s">
        <v>106</v>
      </c>
      <c r="C117" s="1" t="s">
        <v>67</v>
      </c>
      <c r="D117" s="1" t="s">
        <v>2</v>
      </c>
      <c r="E117" s="20">
        <v>32246.36</v>
      </c>
    </row>
    <row r="118" spans="1:4" ht="15.75">
      <c r="A118" s="6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276</v>
      </c>
      <c r="B120" s="1" t="s">
        <v>108</v>
      </c>
      <c r="C120" s="1" t="s">
        <v>73</v>
      </c>
      <c r="D120" s="25">
        <f>E117/E2</f>
        <v>9.96981202077665</v>
      </c>
    </row>
    <row r="121" spans="1:5" ht="47.25">
      <c r="A121" s="6" t="s">
        <v>277</v>
      </c>
      <c r="B121" s="1" t="s">
        <v>106</v>
      </c>
      <c r="C121" s="1" t="s">
        <v>67</v>
      </c>
      <c r="D121" s="1" t="s">
        <v>32</v>
      </c>
      <c r="E121" s="20">
        <f>5741.97+14043.99</f>
        <v>19785.96</v>
      </c>
    </row>
    <row r="122" spans="1:4" ht="15.75">
      <c r="A122" s="6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280</v>
      </c>
      <c r="B124" s="1" t="s">
        <v>108</v>
      </c>
      <c r="C124" s="1" t="s">
        <v>73</v>
      </c>
      <c r="D124" s="25">
        <f>E121/E2</f>
        <v>6.117350976997279</v>
      </c>
    </row>
    <row r="125" spans="1:5" ht="31.5">
      <c r="A125" s="6" t="s">
        <v>281</v>
      </c>
      <c r="B125" s="1" t="s">
        <v>106</v>
      </c>
      <c r="C125" s="1" t="s">
        <v>67</v>
      </c>
      <c r="D125" s="1" t="s">
        <v>34</v>
      </c>
      <c r="E125" s="20">
        <v>11016.37</v>
      </c>
    </row>
    <row r="126" spans="1:4" ht="15.75">
      <c r="A126" s="6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284</v>
      </c>
      <c r="B128" s="1" t="s">
        <v>108</v>
      </c>
      <c r="C128" s="1" t="s">
        <v>73</v>
      </c>
      <c r="D128" s="25">
        <f>E125/E2</f>
        <v>3.406001113034875</v>
      </c>
    </row>
    <row r="129" spans="1:5" ht="31.5">
      <c r="A129" s="6" t="s">
        <v>285</v>
      </c>
      <c r="B129" s="1" t="s">
        <v>106</v>
      </c>
      <c r="C129" s="1" t="s">
        <v>67</v>
      </c>
      <c r="D129" s="1" t="s">
        <v>36</v>
      </c>
      <c r="E129" s="20">
        <v>3194.62</v>
      </c>
    </row>
    <row r="130" spans="1:4" ht="15.75">
      <c r="A130" s="6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288</v>
      </c>
      <c r="B132" s="1" t="s">
        <v>108</v>
      </c>
      <c r="C132" s="1" t="s">
        <v>73</v>
      </c>
      <c r="D132" s="25">
        <f>E129/E2</f>
        <v>0.987700964630225</v>
      </c>
    </row>
    <row r="133" spans="1:5" ht="31.5">
      <c r="A133" s="6" t="s">
        <v>289</v>
      </c>
      <c r="B133" s="1" t="s">
        <v>106</v>
      </c>
      <c r="C133" s="1" t="s">
        <v>67</v>
      </c>
      <c r="D133" s="1" t="s">
        <v>37</v>
      </c>
      <c r="E133" s="20">
        <v>2333.94</v>
      </c>
    </row>
    <row r="134" spans="1:4" ht="15.75">
      <c r="A134" s="6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292</v>
      </c>
      <c r="B136" s="1" t="s">
        <v>108</v>
      </c>
      <c r="C136" s="1" t="s">
        <v>73</v>
      </c>
      <c r="D136" s="25">
        <f>E133/E2</f>
        <v>0.7215990601038833</v>
      </c>
    </row>
    <row r="137" spans="1:5" ht="31.5">
      <c r="A137" s="6" t="s">
        <v>293</v>
      </c>
      <c r="B137" s="1" t="s">
        <v>106</v>
      </c>
      <c r="C137" s="1" t="s">
        <v>67</v>
      </c>
      <c r="D137" s="1" t="s">
        <v>206</v>
      </c>
      <c r="E137" s="20">
        <v>2208.45</v>
      </c>
    </row>
    <row r="138" spans="1:4" ht="15.75">
      <c r="A138" s="6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296</v>
      </c>
      <c r="B140" s="1" t="s">
        <v>108</v>
      </c>
      <c r="C140" s="1" t="s">
        <v>73</v>
      </c>
      <c r="D140" s="25">
        <f>E137/E2</f>
        <v>0.682800519416275</v>
      </c>
    </row>
    <row r="141" spans="1:5" ht="31.5">
      <c r="A141" s="6" t="s">
        <v>297</v>
      </c>
      <c r="B141" s="1" t="s">
        <v>106</v>
      </c>
      <c r="C141" s="1" t="s">
        <v>67</v>
      </c>
      <c r="D141" s="25" t="s">
        <v>205</v>
      </c>
      <c r="E141" s="20">
        <v>0</v>
      </c>
    </row>
    <row r="142" spans="1:4" ht="15.75">
      <c r="A142" s="6" t="s">
        <v>298</v>
      </c>
      <c r="B142" s="1" t="s">
        <v>107</v>
      </c>
      <c r="C142" s="1" t="s">
        <v>67</v>
      </c>
      <c r="D142" s="25" t="s">
        <v>31</v>
      </c>
    </row>
    <row r="143" spans="1:4" ht="15.75">
      <c r="A143" s="6" t="s">
        <v>299</v>
      </c>
      <c r="B143" s="1" t="s">
        <v>64</v>
      </c>
      <c r="C143" s="1" t="s">
        <v>67</v>
      </c>
      <c r="D143" s="25" t="s">
        <v>10</v>
      </c>
    </row>
    <row r="144" spans="1:4" ht="15.75">
      <c r="A144" s="6" t="s">
        <v>300</v>
      </c>
      <c r="B144" s="1" t="s">
        <v>108</v>
      </c>
      <c r="C144" s="1" t="s">
        <v>73</v>
      </c>
      <c r="D144" s="25">
        <f>E141/E2</f>
        <v>0</v>
      </c>
    </row>
    <row r="145" spans="1:5" ht="31.5">
      <c r="A145" s="6" t="s">
        <v>301</v>
      </c>
      <c r="B145" s="1" t="s">
        <v>106</v>
      </c>
      <c r="C145" s="1" t="s">
        <v>67</v>
      </c>
      <c r="D145" s="25" t="s">
        <v>207</v>
      </c>
      <c r="E145" s="20">
        <v>0</v>
      </c>
    </row>
    <row r="146" spans="1:4" ht="15.75">
      <c r="A146" s="6" t="s">
        <v>302</v>
      </c>
      <c r="B146" s="1" t="s">
        <v>107</v>
      </c>
      <c r="C146" s="1" t="s">
        <v>67</v>
      </c>
      <c r="D146" s="25" t="s">
        <v>24</v>
      </c>
    </row>
    <row r="147" spans="1:4" ht="15.75">
      <c r="A147" s="6" t="s">
        <v>303</v>
      </c>
      <c r="B147" s="1" t="s">
        <v>64</v>
      </c>
      <c r="C147" s="1" t="s">
        <v>67</v>
      </c>
      <c r="D147" s="25" t="s">
        <v>10</v>
      </c>
    </row>
    <row r="148" spans="1:4" ht="15.75">
      <c r="A148" s="6" t="s">
        <v>304</v>
      </c>
      <c r="B148" s="1" t="s">
        <v>108</v>
      </c>
      <c r="C148" s="1" t="s">
        <v>73</v>
      </c>
      <c r="D148" s="25">
        <f>E145/E2</f>
        <v>0</v>
      </c>
    </row>
    <row r="149" spans="1:5" ht="31.5">
      <c r="A149" s="6" t="s">
        <v>305</v>
      </c>
      <c r="B149" s="1" t="s">
        <v>106</v>
      </c>
      <c r="C149" s="1" t="s">
        <v>67</v>
      </c>
      <c r="D149" s="25" t="s">
        <v>204</v>
      </c>
      <c r="E149" s="20">
        <v>1135.42</v>
      </c>
    </row>
    <row r="150" spans="1:4" ht="15.75">
      <c r="A150" s="6" t="s">
        <v>306</v>
      </c>
      <c r="B150" s="1" t="s">
        <v>107</v>
      </c>
      <c r="C150" s="1" t="s">
        <v>67</v>
      </c>
      <c r="D150" s="25" t="s">
        <v>24</v>
      </c>
    </row>
    <row r="151" spans="1:4" ht="15.75">
      <c r="A151" s="6" t="s">
        <v>307</v>
      </c>
      <c r="B151" s="1" t="s">
        <v>64</v>
      </c>
      <c r="C151" s="1" t="s">
        <v>67</v>
      </c>
      <c r="D151" s="25" t="s">
        <v>10</v>
      </c>
    </row>
    <row r="152" spans="1:4" ht="15.75">
      <c r="A152" s="6" t="s">
        <v>308</v>
      </c>
      <c r="B152" s="1" t="s">
        <v>108</v>
      </c>
      <c r="C152" s="1" t="s">
        <v>73</v>
      </c>
      <c r="D152" s="25">
        <f>E149/E2</f>
        <v>0.3510450160771704</v>
      </c>
    </row>
    <row r="153" spans="1:7" ht="31.5">
      <c r="A153" s="6" t="s">
        <v>309</v>
      </c>
      <c r="B153" s="1" t="s">
        <v>106</v>
      </c>
      <c r="C153" s="1" t="s">
        <v>67</v>
      </c>
      <c r="D153" s="1" t="s">
        <v>202</v>
      </c>
      <c r="E153" s="20">
        <f>5992.68</f>
        <v>5992.68</v>
      </c>
      <c r="F153" s="9">
        <v>0</v>
      </c>
      <c r="G153" s="10"/>
    </row>
    <row r="154" spans="1:6" ht="15.75">
      <c r="A154" s="6" t="s">
        <v>310</v>
      </c>
      <c r="B154" s="1" t="s">
        <v>107</v>
      </c>
      <c r="C154" s="1" t="s">
        <v>67</v>
      </c>
      <c r="D154" s="1" t="s">
        <v>24</v>
      </c>
      <c r="F154" s="8"/>
    </row>
    <row r="155" spans="1:4" ht="15.75">
      <c r="A155" s="6" t="s">
        <v>311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312</v>
      </c>
      <c r="B156" s="1" t="s">
        <v>108</v>
      </c>
      <c r="C156" s="1" t="s">
        <v>73</v>
      </c>
      <c r="D156" s="25">
        <f>E153/E2</f>
        <v>1.8527949542418995</v>
      </c>
    </row>
    <row r="157" spans="1:5" ht="47.25">
      <c r="A157" s="21" t="s">
        <v>313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314</v>
      </c>
      <c r="B158" s="1" t="s">
        <v>105</v>
      </c>
      <c r="C158" s="1" t="s">
        <v>73</v>
      </c>
      <c r="D158" s="14">
        <f>E159+E163+E167+E171+E175+E179+E183+E187+E191+E195+E199</f>
        <v>99259.410048</v>
      </c>
      <c r="E158" s="4"/>
    </row>
    <row r="159" spans="1:6" ht="31.5">
      <c r="A159" s="6" t="s">
        <v>315</v>
      </c>
      <c r="B159" s="1" t="s">
        <v>106</v>
      </c>
      <c r="C159" s="1" t="s">
        <v>67</v>
      </c>
      <c r="D159" s="1" t="s">
        <v>39</v>
      </c>
      <c r="E159" s="4">
        <f>2148.426+2820.49</f>
        <v>4968.915999999999</v>
      </c>
      <c r="F159" s="20">
        <v>1</v>
      </c>
    </row>
    <row r="160" spans="1:5" ht="15.75">
      <c r="A160" s="6" t="s">
        <v>316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317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318</v>
      </c>
      <c r="B162" s="1" t="s">
        <v>108</v>
      </c>
      <c r="C162" s="1" t="s">
        <v>73</v>
      </c>
      <c r="D162" s="25">
        <f>E159/F159</f>
        <v>4968.915999999999</v>
      </c>
      <c r="E162" s="4"/>
    </row>
    <row r="163" spans="1:6" ht="31.5">
      <c r="A163" s="6" t="s">
        <v>319</v>
      </c>
      <c r="B163" s="1" t="s">
        <v>106</v>
      </c>
      <c r="C163" s="1" t="s">
        <v>67</v>
      </c>
      <c r="D163" s="1" t="s">
        <v>225</v>
      </c>
      <c r="E163" s="13">
        <f>('[1]ук(2016)'!$S$37+'[1]ук(2016)'!$S$41)*12*'[1]ук(2016)'!$S$3+5477.68</f>
        <v>14168.254047999999</v>
      </c>
      <c r="F163" s="20">
        <v>1</v>
      </c>
    </row>
    <row r="164" spans="1:5" ht="15.75">
      <c r="A164" s="6" t="s">
        <v>320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321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322</v>
      </c>
      <c r="B166" s="1" t="s">
        <v>108</v>
      </c>
      <c r="C166" s="1" t="s">
        <v>73</v>
      </c>
      <c r="D166" s="25">
        <f>E163/F163</f>
        <v>14168.254047999999</v>
      </c>
      <c r="E166" s="4"/>
    </row>
    <row r="167" spans="1:5" ht="31.5">
      <c r="A167" s="6" t="s">
        <v>323</v>
      </c>
      <c r="B167" s="1" t="s">
        <v>106</v>
      </c>
      <c r="C167" s="1" t="s">
        <v>67</v>
      </c>
      <c r="D167" s="1" t="s">
        <v>41</v>
      </c>
      <c r="E167" s="20">
        <f>7462.46+2771.76</f>
        <v>10234.220000000001</v>
      </c>
    </row>
    <row r="168" spans="1:4" ht="15.75">
      <c r="A168" s="6" t="s">
        <v>324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325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326</v>
      </c>
      <c r="B170" s="1" t="s">
        <v>108</v>
      </c>
      <c r="C170" s="1" t="s">
        <v>73</v>
      </c>
      <c r="D170" s="25">
        <f>E167/E2</f>
        <v>3.164178827603265</v>
      </c>
    </row>
    <row r="171" spans="1:5" ht="31.5">
      <c r="A171" s="6" t="s">
        <v>327</v>
      </c>
      <c r="B171" s="1" t="s">
        <v>106</v>
      </c>
      <c r="C171" s="1" t="s">
        <v>67</v>
      </c>
      <c r="D171" s="1" t="s">
        <v>42</v>
      </c>
      <c r="E171" s="20">
        <f>2959.15+513.04</f>
        <v>3472.19</v>
      </c>
    </row>
    <row r="172" spans="1:4" ht="15.75">
      <c r="A172" s="6" t="s">
        <v>328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329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330</v>
      </c>
      <c r="B174" s="1" t="s">
        <v>108</v>
      </c>
      <c r="C174" s="1" t="s">
        <v>73</v>
      </c>
      <c r="D174" s="25">
        <f>E171/E2</f>
        <v>1.0735190452634182</v>
      </c>
    </row>
    <row r="175" spans="1:6" ht="31.5">
      <c r="A175" s="6" t="s">
        <v>331</v>
      </c>
      <c r="B175" s="1" t="s">
        <v>106</v>
      </c>
      <c r="C175" s="1" t="s">
        <v>67</v>
      </c>
      <c r="D175" s="1" t="s">
        <v>43</v>
      </c>
      <c r="E175" s="20">
        <f>17155+12804.8</f>
        <v>29959.8</v>
      </c>
      <c r="F175" s="20" t="s">
        <v>234</v>
      </c>
    </row>
    <row r="176" spans="1:4" ht="15.75">
      <c r="A176" s="6" t="s">
        <v>332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333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334</v>
      </c>
      <c r="B178" s="1" t="s">
        <v>108</v>
      </c>
      <c r="C178" s="1" t="s">
        <v>73</v>
      </c>
      <c r="D178" s="25">
        <f>E175/E2</f>
        <v>9.262861736334404</v>
      </c>
    </row>
    <row r="179" spans="1:5" ht="31.5">
      <c r="A179" s="6" t="s">
        <v>335</v>
      </c>
      <c r="B179" s="1" t="s">
        <v>106</v>
      </c>
      <c r="C179" s="1" t="s">
        <v>67</v>
      </c>
      <c r="D179" s="1" t="s">
        <v>195</v>
      </c>
      <c r="E179" s="20">
        <v>877.89</v>
      </c>
    </row>
    <row r="180" spans="1:4" ht="15.75">
      <c r="A180" s="6" t="s">
        <v>336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338</v>
      </c>
      <c r="B182" s="1" t="s">
        <v>108</v>
      </c>
      <c r="C182" s="1" t="s">
        <v>73</v>
      </c>
      <c r="D182" s="25">
        <f>E179/E2</f>
        <v>0.27142282958199354</v>
      </c>
    </row>
    <row r="183" spans="1:5" ht="31.5">
      <c r="A183" s="6" t="s">
        <v>339</v>
      </c>
      <c r="B183" s="1" t="s">
        <v>106</v>
      </c>
      <c r="C183" s="1" t="s">
        <v>67</v>
      </c>
      <c r="D183" s="1" t="s">
        <v>227</v>
      </c>
      <c r="E183" s="20">
        <v>0</v>
      </c>
    </row>
    <row r="184" spans="1:4" ht="15.75">
      <c r="A184" s="6" t="s">
        <v>340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341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342</v>
      </c>
      <c r="B186" s="1" t="s">
        <v>108</v>
      </c>
      <c r="C186" s="1" t="s">
        <v>73</v>
      </c>
      <c r="D186" s="25">
        <f>E183/E2</f>
        <v>0</v>
      </c>
    </row>
    <row r="187" spans="1:5" ht="31.5">
      <c r="A187" s="6" t="s">
        <v>343</v>
      </c>
      <c r="B187" s="1" t="s">
        <v>106</v>
      </c>
      <c r="C187" s="1" t="s">
        <v>67</v>
      </c>
      <c r="D187" s="1" t="s">
        <v>44</v>
      </c>
      <c r="E187" s="20">
        <f>13250.99+5036.39</f>
        <v>18287.38</v>
      </c>
    </row>
    <row r="188" spans="1:4" ht="15.75">
      <c r="A188" s="6" t="s">
        <v>344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345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346</v>
      </c>
      <c r="B190" s="1" t="s">
        <v>108</v>
      </c>
      <c r="C190" s="1" t="s">
        <v>73</v>
      </c>
      <c r="D190" s="25">
        <f>E187/E2</f>
        <v>5.654025476131586</v>
      </c>
    </row>
    <row r="191" spans="1:6" ht="31.5">
      <c r="A191" s="6" t="s">
        <v>347</v>
      </c>
      <c r="B191" s="1" t="s">
        <v>106</v>
      </c>
      <c r="C191" s="1" t="s">
        <v>67</v>
      </c>
      <c r="D191" s="1" t="s">
        <v>45</v>
      </c>
      <c r="E191" s="20">
        <v>204.68</v>
      </c>
      <c r="F191" s="20" t="s">
        <v>203</v>
      </c>
    </row>
    <row r="192" spans="1:6" ht="15.75">
      <c r="A192" s="6" t="s">
        <v>348</v>
      </c>
      <c r="B192" s="1" t="s">
        <v>107</v>
      </c>
      <c r="C192" s="1" t="s">
        <v>67</v>
      </c>
      <c r="D192" s="1" t="s">
        <v>24</v>
      </c>
      <c r="F192" s="20" t="s">
        <v>10</v>
      </c>
    </row>
    <row r="193" spans="1:4" ht="15.75">
      <c r="A193" s="6" t="s">
        <v>349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350</v>
      </c>
      <c r="B194" s="1" t="s">
        <v>108</v>
      </c>
      <c r="C194" s="1" t="s">
        <v>73</v>
      </c>
      <c r="D194" s="25">
        <f>E191/E2</f>
        <v>0.06328221617610685</v>
      </c>
    </row>
    <row r="195" spans="1:5" ht="31.5">
      <c r="A195" s="6" t="s">
        <v>351</v>
      </c>
      <c r="B195" s="1" t="s">
        <v>106</v>
      </c>
      <c r="C195" s="1" t="s">
        <v>67</v>
      </c>
      <c r="D195" s="1" t="s">
        <v>46</v>
      </c>
      <c r="E195" s="20">
        <f>13241.67+429.07</f>
        <v>13670.74</v>
      </c>
    </row>
    <row r="196" spans="1:4" ht="15.75">
      <c r="A196" s="6" t="s">
        <v>352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353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354</v>
      </c>
      <c r="B198" s="1" t="s">
        <v>108</v>
      </c>
      <c r="C198" s="1" t="s">
        <v>73</v>
      </c>
      <c r="D198" s="25">
        <f>E195/E2</f>
        <v>4.2266695523126385</v>
      </c>
    </row>
    <row r="199" spans="1:5" ht="31.5">
      <c r="A199" s="6" t="s">
        <v>355</v>
      </c>
      <c r="B199" s="1" t="s">
        <v>106</v>
      </c>
      <c r="C199" s="1" t="s">
        <v>67</v>
      </c>
      <c r="D199" s="25" t="s">
        <v>224</v>
      </c>
      <c r="E199" s="20">
        <f>2842.39+572.95</f>
        <v>3415.34</v>
      </c>
    </row>
    <row r="200" spans="1:4" ht="15.75">
      <c r="A200" s="6" t="s">
        <v>356</v>
      </c>
      <c r="B200" s="1" t="s">
        <v>107</v>
      </c>
      <c r="C200" s="1" t="s">
        <v>67</v>
      </c>
      <c r="D200" s="25" t="s">
        <v>24</v>
      </c>
    </row>
    <row r="201" spans="1:4" ht="15.75">
      <c r="A201" s="6" t="s">
        <v>357</v>
      </c>
      <c r="B201" s="1" t="s">
        <v>64</v>
      </c>
      <c r="C201" s="1" t="s">
        <v>67</v>
      </c>
      <c r="D201" s="25" t="s">
        <v>10</v>
      </c>
    </row>
    <row r="202" spans="1:4" ht="15.75">
      <c r="A202" s="6" t="s">
        <v>358</v>
      </c>
      <c r="B202" s="1" t="s">
        <v>108</v>
      </c>
      <c r="C202" s="1" t="s">
        <v>73</v>
      </c>
      <c r="D202" s="25">
        <f>E199/E2</f>
        <v>1.0559423695275785</v>
      </c>
    </row>
    <row r="203" spans="1:4" ht="47.25">
      <c r="A203" s="21" t="s">
        <v>152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153</v>
      </c>
      <c r="B204" s="1" t="s">
        <v>105</v>
      </c>
      <c r="C204" s="1" t="s">
        <v>73</v>
      </c>
      <c r="D204" s="1">
        <f>E205+E209+E213+E217+E221+E225+E229+E233+E237+E241</f>
        <v>163537.9</v>
      </c>
      <c r="F204" s="11"/>
    </row>
    <row r="205" spans="1:5" ht="31.5">
      <c r="A205" s="6" t="s">
        <v>154</v>
      </c>
      <c r="B205" s="1" t="s">
        <v>106</v>
      </c>
      <c r="C205" s="1" t="s">
        <v>67</v>
      </c>
      <c r="D205" s="1" t="s">
        <v>48</v>
      </c>
      <c r="E205" s="20">
        <v>0</v>
      </c>
    </row>
    <row r="206" spans="1:4" ht="15.75">
      <c r="A206" s="6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158</v>
      </c>
      <c r="B209" s="1" t="s">
        <v>106</v>
      </c>
      <c r="C209" s="1" t="s">
        <v>67</v>
      </c>
      <c r="D209" s="1" t="s">
        <v>50</v>
      </c>
      <c r="E209" s="20">
        <f>23180.4+7237.99</f>
        <v>30418.39</v>
      </c>
    </row>
    <row r="210" spans="1:4" ht="15.75">
      <c r="A210" s="6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161</v>
      </c>
      <c r="B212" s="1" t="s">
        <v>108</v>
      </c>
      <c r="C212" s="1" t="s">
        <v>73</v>
      </c>
      <c r="D212" s="25">
        <f>E209/E2</f>
        <v>9.404646920603511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49</v>
      </c>
      <c r="E213" s="20">
        <f>22930.51+51.17</f>
        <v>22981.679999999997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25">
        <f>E213/E2</f>
        <v>7.105392035617115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163</v>
      </c>
      <c r="E217" s="20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208</v>
      </c>
      <c r="E221" s="20">
        <f>186.46+16656.3</f>
        <v>16842.76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5">
        <f>E221/E2</f>
        <v>5.207383131338115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1</v>
      </c>
      <c r="E225" s="20">
        <v>0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5">
        <f>E225/E2</f>
        <v>0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0</v>
      </c>
      <c r="E229" s="20">
        <v>1315.51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5">
        <f>E229/E2</f>
        <v>0.40672458570368536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51</v>
      </c>
      <c r="E233" s="20">
        <f>73603.72</f>
        <v>73603.72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5">
        <f>E233/E2</f>
        <v>22.756529804600543</v>
      </c>
    </row>
    <row r="237" spans="1:5" ht="31.5">
      <c r="A237" s="6" t="s">
        <v>383</v>
      </c>
      <c r="B237" s="1" t="s">
        <v>106</v>
      </c>
      <c r="C237" s="1" t="s">
        <v>67</v>
      </c>
      <c r="D237" s="1" t="s">
        <v>52</v>
      </c>
      <c r="E237" s="20">
        <f>10807.34</f>
        <v>10807.34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25">
        <f>E237/E2</f>
        <v>3.341373979718031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20">
        <v>7568.5</v>
      </c>
      <c r="F241" s="20">
        <v>30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196</v>
      </c>
    </row>
    <row r="244" spans="1:4" ht="15.75">
      <c r="A244" s="6" t="s">
        <v>390</v>
      </c>
      <c r="B244" s="1" t="s">
        <v>108</v>
      </c>
      <c r="C244" s="1" t="s">
        <v>73</v>
      </c>
      <c r="D244" s="25">
        <f>E241/F241</f>
        <v>252.28333333333333</v>
      </c>
    </row>
    <row r="245" spans="1:4" ht="15.75">
      <c r="A245" s="6"/>
      <c r="B245" s="3" t="s">
        <v>162</v>
      </c>
      <c r="C245" s="1" t="s">
        <v>73</v>
      </c>
      <c r="D245" s="12">
        <f>SUM(D28,D34,D60,D66,D72,D78,D84,D90,D100,D158,D204)</f>
        <v>487442.44004799996</v>
      </c>
    </row>
    <row r="246" spans="1:4" ht="15.75">
      <c r="A246" s="23" t="s">
        <v>164</v>
      </c>
      <c r="B246" s="23"/>
      <c r="C246" s="23"/>
      <c r="D246" s="23"/>
    </row>
    <row r="247" spans="1:4" ht="15.75">
      <c r="A247" s="6" t="s">
        <v>165</v>
      </c>
      <c r="B247" s="1" t="s">
        <v>166</v>
      </c>
      <c r="C247" s="1" t="s">
        <v>167</v>
      </c>
      <c r="D247" s="26">
        <v>2</v>
      </c>
    </row>
    <row r="248" spans="1:4" ht="15.75">
      <c r="A248" s="6" t="s">
        <v>168</v>
      </c>
      <c r="B248" s="1" t="s">
        <v>169</v>
      </c>
      <c r="C248" s="1" t="s">
        <v>167</v>
      </c>
      <c r="D248" s="26">
        <v>2</v>
      </c>
    </row>
    <row r="249" spans="1:4" ht="15.75">
      <c r="A249" s="6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6" t="s">
        <v>172</v>
      </c>
      <c r="B250" s="1" t="s">
        <v>173</v>
      </c>
      <c r="C250" s="1" t="s">
        <v>73</v>
      </c>
      <c r="D250" s="15">
        <v>-34622.65</v>
      </c>
    </row>
    <row r="251" spans="1:4" ht="15.75">
      <c r="A251" s="23" t="s">
        <v>174</v>
      </c>
      <c r="B251" s="23"/>
      <c r="C251" s="23"/>
      <c r="D251" s="23"/>
    </row>
    <row r="252" spans="1:4" ht="15.75">
      <c r="A252" s="6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6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3" t="s">
        <v>182</v>
      </c>
      <c r="B258" s="23"/>
      <c r="C258" s="23"/>
      <c r="D258" s="23"/>
    </row>
    <row r="259" spans="1:4" ht="15.75">
      <c r="A259" s="6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6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6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6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3" t="s">
        <v>188</v>
      </c>
      <c r="B263" s="23"/>
      <c r="C263" s="23"/>
      <c r="D263" s="23"/>
    </row>
    <row r="264" spans="1:4" ht="15.75">
      <c r="A264" s="6" t="s">
        <v>189</v>
      </c>
      <c r="B264" s="1" t="s">
        <v>190</v>
      </c>
      <c r="C264" s="1" t="s">
        <v>167</v>
      </c>
      <c r="D264" s="1">
        <v>18</v>
      </c>
    </row>
    <row r="265" spans="1:4" ht="15.75">
      <c r="A265" s="6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6" t="s">
        <v>193</v>
      </c>
      <c r="B266" s="1" t="s">
        <v>194</v>
      </c>
      <c r="C266" s="1" t="s">
        <v>73</v>
      </c>
      <c r="D266" s="14">
        <v>48400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3" manualBreakCount="3">
    <brk id="64" max="4" man="1"/>
    <brk id="116" max="4" man="1"/>
    <brk id="1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2021-03-15T07:15:01Z</dcterms:modified>
  <cp:category/>
  <cp:version/>
  <cp:contentType/>
  <cp:contentStatus/>
</cp:coreProperties>
</file>