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<sst xmlns="http://schemas.openxmlformats.org/spreadsheetml/2006/main" count="949" uniqueCount="391">
  <si>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</si>
  <si>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</si>
  <si>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</si>
  <si>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</si>
  <si>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</si>
  <si>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</si>
  <si>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</si>
  <si>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</si>
  <si>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</si>
  <si>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</si>
  <si>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</si>
  <si>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</si>
  <si>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</si>
  <si>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</si>
  <si>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</si>
  <si>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</si>
  <si>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</si>
  <si>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</si>
  <si>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</si>
  <si>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</si>
  <si>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</si>
  <si>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</si>
  <si>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</si>
  <si>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</si>
  <si>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</si>
  <si>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</si>
  <si>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</si>
  <si>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</si>
  <si>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</si>
  <si>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</si>
  <si>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</si>
  <si>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</si>
  <si>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</si>
  <si>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</si>
  <si>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</si>
  <si>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</si>
  <si>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</si>
  <si>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</si>
  <si>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</si>
  <si>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</si>
  <si>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</si>
  <si>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</si>
  <si>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</si>
  <si>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</si>
  <si>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</si>
  <si>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</si>
  <si>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</si>
  <si>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</si>
  <si>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</si>
  <si>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</si>
  <si>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</si>
  <si>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</si>
  <si>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</si>
  <si>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</si>
  <si>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</si>
  <si>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</si>
  <si>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</si>
  <si>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</si>
  <si>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</si>
  <si>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</si>
  <si>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</si>
  <si>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</si>
  <si>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</si>
  <si>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</si>
  <si>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</si>
  <si>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</si>
  <si>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</si>
  <si>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</si>
  <si>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</si>
  <si>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</si>
  <si>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</si>
  <si>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</si>
  <si>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</si>
  <si>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</si>
  <si>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</si>
  <si>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</si>
  <si>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</si>
  <si>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</si>
  <si>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</si>
  <si>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</si>
  <si>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</si>
  <si>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</si>
  <si>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</si>
  <si>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</si>
  <si>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</si>
  <si>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</si>
  <si>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</si>
  <si>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</si>
  <si>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</si>
  <si>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</si>
  <si>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</si>
  <si>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</si>
  <si>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</si>
  <si>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</si>
  <si>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</si>
  <si>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</si>
  <si>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</si>
  <si>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</si>
  <si>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</si>
  <si>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</si>
  <si>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</si>
  <si>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</si>
  <si>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</si>
  <si>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</si>
  <si>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</si>
  <si>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</si>
  <si>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</si>
  <si>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</si>
  <si>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</si>
  <si>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</si>
  <si>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</si>
  <si>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</si>
  <si>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</si>
  <si>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</si>
  <si>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</si>
  <si>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</si>
  <si>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</si>
  <si>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</si>
  <si>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</si>
  <si>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</si>
  <si>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</si>
  <si>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</si>
  <si>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</si>
  <si>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</si>
  <si>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</si>
  <si>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</si>
  <si>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</si>
  <si>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</si>
  <si>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</si>
  <si>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</si>
  <si>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</si>
  <si>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</si>
  <si>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</si>
  <si>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</si>
  <si>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</si>
  <si>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</si>
  <si>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</si>
  <si>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</si>
  <si>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</si>
  <si>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</si>
  <si>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</si>
  <si>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</si>
  <si>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</si>
  <si>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</si>
  <si>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</si>
  <si>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</si>
  <si>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</si>
  <si>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</si>
  <si>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</si>
  <si>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</si>
  <si>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</si>
  <si>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</si>
  <si>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</si>
  <si>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</si>
  <si>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</si>
  <si>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</si>
  <si>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</si>
  <si>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</si>
  <si>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</si>
  <si>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</si>
  <si>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</si>
  <si>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</si>
  <si>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</si>
  <si>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</si>
  <si>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</si>
  <si>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</si>
  <si>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</si>
  <si>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</si>
  <si>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</si>
  <si>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</si>
  <si>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</si>
  <si>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</si>
  <si>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</si>
  <si>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</si>
  <si>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</si>
  <si>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</si>
  <si>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</si>
  <si>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</si>
  <si>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</si>
  <si>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</si>
  <si>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</si>
  <si>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</si>
  <si>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</si>
  <si>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</si>
  <si>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</si>
  <si>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</si>
  <si>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</si>
  <si>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</si>
  <si>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</si>
  <si>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</si>
  <si>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</si>
  <si>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</si>
  <si>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</si>
  <si>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</si>
  <si>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</si>
  <si>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</si>
  <si>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</si>
  <si>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</si>
  <si>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</si>
  <si>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</si>
  <si>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</si>
  <si>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</si>
  <si>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</si>
  <si>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</si>
  <si>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</si>
  <si>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</si>
  <si>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</si>
  <si>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</si>
  <si>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</si>
  <si>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</si>
  <si>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</si>
  <si>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</si>
  <si>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</si>
  <si>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</si>
  <si>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</si>
  <si>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</si>
  <si>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</si>
  <si>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</si>
  <si>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</si>
  <si>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</si>
  <si>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</si>
  <si>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</si>
  <si>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</si>
  <si>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</si>
  <si>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</si>
  <si>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</si>
  <si>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</si>
  <si>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</si>
  <si>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</si>
  <si>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</si>
  <si>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демидова</t>
  </si>
  <si>
    <t>Отчет об исполнении управляющей организацией ООО "УК "Слобода" договора управления за 2020 год по дому № 43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</si>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</sst>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4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Z3">
            <v>3225.2</v>
          </cell>
        </row>
        <row r="37">
          <cell r="AZ37">
            <v>0.109714</v>
          </cell>
        </row>
        <row r="41">
          <cell r="AZ41">
            <v>0.114835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AZ124">
            <v>183419.6525568</v>
          </cell>
        </row>
        <row r="125">
          <cell r="AZ125">
            <v>201669.7692768001</v>
          </cell>
        </row>
        <row r="126">
          <cell r="AZ126">
            <v>47425.92096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1550.11</v>
          </cell>
        </row>
        <row r="24">
          <cell r="D24">
            <v>-90713.36790559968</v>
          </cell>
        </row>
        <row r="25">
          <cell r="D25">
            <v>90922.15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R10" sqref="R10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1" width="9.140625" style="17" hidden="1" customWidth="1"/>
    <col min="12" max="22" width="9.140625" style="17" customWidth="1"/>
    <col min="23" max="16384" width="9.140625" style="2" customWidth="1"/>
  </cols>
  <sheetData>
    <row r="1" ht="15.75">
      <c r="E1" s="17" t="s">
        <v>197</v>
      </c>
    </row>
    <row r="2" spans="1:22" s="5" customFormat="1" ht="33.75" customHeight="1">
      <c r="A2" s="27" t="s">
        <v>231</v>
      </c>
      <c r="B2" s="27"/>
      <c r="C2" s="27"/>
      <c r="D2" s="27"/>
      <c r="E2" s="4">
        <v>3225.2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1550.11</v>
      </c>
    </row>
    <row r="10" spans="1:5" ht="15.75">
      <c r="A10" s="6" t="s">
        <v>58</v>
      </c>
      <c r="B10" s="1" t="s">
        <v>74</v>
      </c>
      <c r="C10" s="1" t="s">
        <v>73</v>
      </c>
      <c r="D10" s="7">
        <f>'[3]по форме'!$D$24</f>
        <v>-90713.36790559968</v>
      </c>
      <c r="E10" s="21">
        <f>D16-D245</f>
        <v>74035.50157600007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90922.15</v>
      </c>
    </row>
    <row r="12" spans="1:5" ht="31.5">
      <c r="A12" s="6" t="s">
        <v>77</v>
      </c>
      <c r="B12" s="1" t="s">
        <v>78</v>
      </c>
      <c r="C12" s="1" t="s">
        <v>73</v>
      </c>
      <c r="D12" s="7">
        <f>D13+D14+D15</f>
        <v>432515.3427936001</v>
      </c>
      <c r="E12" s="16"/>
    </row>
    <row r="13" spans="1:4" ht="15.75">
      <c r="A13" s="6" t="s">
        <v>94</v>
      </c>
      <c r="B13" s="22" t="s">
        <v>79</v>
      </c>
      <c r="C13" s="1" t="s">
        <v>73</v>
      </c>
      <c r="D13" s="7">
        <f>'[2]УК 2019'!$AZ$125</f>
        <v>201669.7692768001</v>
      </c>
    </row>
    <row r="14" spans="1:4" ht="15.75">
      <c r="A14" s="6" t="s">
        <v>95</v>
      </c>
      <c r="B14" s="22" t="s">
        <v>80</v>
      </c>
      <c r="C14" s="1" t="s">
        <v>73</v>
      </c>
      <c r="D14" s="7">
        <f>'[2]УК 2019'!$AZ$124</f>
        <v>183419.6525568</v>
      </c>
    </row>
    <row r="15" spans="1:4" ht="15.75">
      <c r="A15" s="6" t="s">
        <v>96</v>
      </c>
      <c r="B15" s="22" t="s">
        <v>81</v>
      </c>
      <c r="C15" s="1" t="s">
        <v>73</v>
      </c>
      <c r="D15" s="7">
        <f>'[2]УК 2019'!$AZ$126</f>
        <v>47425.92096</v>
      </c>
    </row>
    <row r="16" spans="1:6" ht="15.75">
      <c r="A16" s="22" t="s">
        <v>82</v>
      </c>
      <c r="B16" s="22" t="s">
        <v>83</v>
      </c>
      <c r="C16" s="22" t="s">
        <v>73</v>
      </c>
      <c r="D16" s="23">
        <f>D17</f>
        <v>347259.5327936001</v>
      </c>
      <c r="E16" s="17">
        <v>302332</v>
      </c>
      <c r="F16" s="17" t="s">
        <v>230</v>
      </c>
    </row>
    <row r="17" spans="1:4" ht="31.5">
      <c r="A17" s="22" t="s">
        <v>59</v>
      </c>
      <c r="B17" s="22" t="s">
        <v>97</v>
      </c>
      <c r="C17" s="22" t="s">
        <v>73</v>
      </c>
      <c r="D17" s="23">
        <f>D12-D25+D250+D266</f>
        <v>347259.5327936001</v>
      </c>
    </row>
    <row r="18" spans="1:4" ht="31.5">
      <c r="A18" s="22" t="s">
        <v>84</v>
      </c>
      <c r="B18" s="22" t="s">
        <v>98</v>
      </c>
      <c r="C18" s="22" t="s">
        <v>73</v>
      </c>
      <c r="D18" s="23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3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3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3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23">
        <f>D16+D10+D9</f>
        <v>258096.27488800042</v>
      </c>
    </row>
    <row r="23" spans="1:4" ht="15.75">
      <c r="A23" s="22" t="s">
        <v>91</v>
      </c>
      <c r="B23" s="22" t="s">
        <v>99</v>
      </c>
      <c r="C23" s="22" t="s">
        <v>73</v>
      </c>
      <c r="D23" s="23">
        <v>1340.89</v>
      </c>
    </row>
    <row r="24" spans="1:4" ht="15.75">
      <c r="A24" s="22" t="s">
        <v>92</v>
      </c>
      <c r="B24" s="22" t="s">
        <v>100</v>
      </c>
      <c r="C24" s="22" t="s">
        <v>73</v>
      </c>
      <c r="D24" s="23">
        <f>D22-D245</f>
        <v>-15127.756329599622</v>
      </c>
    </row>
    <row r="25" spans="1:5" ht="15.75">
      <c r="A25" s="22" t="s">
        <v>93</v>
      </c>
      <c r="B25" s="22" t="s">
        <v>101</v>
      </c>
      <c r="C25" s="22" t="s">
        <v>73</v>
      </c>
      <c r="D25" s="23">
        <v>110454.8</v>
      </c>
      <c r="E25" s="21"/>
    </row>
    <row r="26" spans="1:4" ht="35.25" customHeight="1">
      <c r="A26" s="26" t="s">
        <v>102</v>
      </c>
      <c r="B26" s="26"/>
      <c r="C26" s="26"/>
      <c r="D26" s="26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27842.66</v>
      </c>
      <c r="E28" s="15">
        <v>27842.66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9">
        <f>E28/E2</f>
        <v>8.632847575344165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2240.56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174.16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0.05399975195336724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17">
        <v>249.63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0.07739985117202035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549.38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0.17033982388689076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7">
        <v>970.03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8">
        <f>E47/E2</f>
        <v>0.300765843978668</v>
      </c>
    </row>
    <row r="51" spans="1:5" ht="47.25">
      <c r="A51" s="6" t="s">
        <v>216</v>
      </c>
      <c r="B51" s="1" t="s">
        <v>106</v>
      </c>
      <c r="C51" s="1" t="s">
        <v>67</v>
      </c>
      <c r="D51" s="8" t="s">
        <v>201</v>
      </c>
      <c r="E51" s="17">
        <v>297.36</v>
      </c>
    </row>
    <row r="52" spans="1:4" ht="15.75">
      <c r="A52" s="6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8">
        <f>E51/E2</f>
        <v>0.09219893339947911</v>
      </c>
    </row>
    <row r="55" spans="1:5" ht="31.5">
      <c r="A55" s="6" t="s">
        <v>220</v>
      </c>
      <c r="B55" s="1" t="s">
        <v>106</v>
      </c>
      <c r="C55" s="1" t="s">
        <v>67</v>
      </c>
      <c r="D55" s="8" t="s">
        <v>200</v>
      </c>
      <c r="E55" s="17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8">
        <f>E60</f>
        <v>24539.29</v>
      </c>
      <c r="E60" s="15">
        <v>24539.29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9">
        <f>E60/E2</f>
        <v>7.608610318739924</v>
      </c>
      <c r="E64" s="4"/>
    </row>
    <row r="65" spans="1:22" s="5" customFormat="1" ht="30" customHeight="1">
      <c r="A65" s="18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5.5" customHeight="1">
      <c r="A71" s="18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33" customHeight="1">
      <c r="A72" s="6" t="s">
        <v>242</v>
      </c>
      <c r="B72" s="1" t="s">
        <v>105</v>
      </c>
      <c r="C72" s="1" t="s">
        <v>73</v>
      </c>
      <c r="D72" s="1">
        <f>E72</f>
        <v>47425.92</v>
      </c>
      <c r="E72" s="4">
        <v>47425.92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19">
        <f>E72/E2</f>
        <v>14.70479970234404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13276.13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13276.13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19">
        <f>E79/E2</f>
        <v>4.116374178345529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12995.5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12995.5</v>
      </c>
      <c r="F84" s="17">
        <v>64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19">
        <f>E83/F84</f>
        <v>203.0546875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f>E91+E95</f>
        <v>144.72</v>
      </c>
      <c r="F90" s="1">
        <v>120.6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7">
        <v>0</v>
      </c>
      <c r="F91" s="25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6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251</v>
      </c>
      <c r="B94" s="1" t="s">
        <v>108</v>
      </c>
      <c r="C94" s="1" t="s">
        <v>73</v>
      </c>
      <c r="D94" s="19">
        <f>E91/F90</f>
        <v>0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7">
        <v>144.72</v>
      </c>
      <c r="F95" s="1">
        <f>F90</f>
        <v>120.6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255</v>
      </c>
      <c r="B98" s="1" t="s">
        <v>108</v>
      </c>
      <c r="C98" s="1" t="s">
        <v>73</v>
      </c>
      <c r="D98" s="19">
        <f>E95/F95</f>
        <v>1.2</v>
      </c>
    </row>
    <row r="99" spans="1:22" s="5" customFormat="1" ht="63">
      <c r="A99" s="18" t="s">
        <v>150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8">
        <f>E101+E105+E113+E117+E121+E125+E129+E133+E137+E141+E145+E149+E153+E109</f>
        <v>78952.06000000001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17">
        <f>670.67+627.96</f>
        <v>1298.63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19">
        <f>E101/E2</f>
        <v>0.40265099838769697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16">
        <v>3846.05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19">
        <f>E105/E2</f>
        <v>1.192499689941709</v>
      </c>
    </row>
    <row r="109" spans="1:5" ht="31.5">
      <c r="A109" s="6" t="s">
        <v>265</v>
      </c>
      <c r="B109" s="1" t="s">
        <v>106</v>
      </c>
      <c r="C109" s="1" t="s">
        <v>67</v>
      </c>
      <c r="D109" s="19" t="s">
        <v>228</v>
      </c>
      <c r="E109" s="17">
        <v>890.41</v>
      </c>
    </row>
    <row r="110" spans="1:4" ht="15.75">
      <c r="A110" s="6" t="s">
        <v>266</v>
      </c>
      <c r="B110" s="1" t="s">
        <v>107</v>
      </c>
      <c r="C110" s="1" t="s">
        <v>67</v>
      </c>
      <c r="D110" s="19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19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19">
        <f>E109/E2</f>
        <v>0.2760790028525363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17">
        <v>2120.8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19">
        <f>E113/E2</f>
        <v>0.6575716234652116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17">
        <v>32154.64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19">
        <f>E117/E2</f>
        <v>9.969812724792261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17">
        <f>5937.45+14004.05</f>
        <v>19941.5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19">
        <f>E121/E2</f>
        <v>6.183027409152921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17">
        <v>10985.03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19">
        <f>E125/E2</f>
        <v>3.405999627930051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17">
        <v>3185.53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19">
        <f>E129/E2</f>
        <v>0.9876999875976685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17">
        <v>2327.3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19">
        <f>E133/E2</f>
        <v>0.7215986605481831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207</v>
      </c>
      <c r="E137" s="17">
        <v>2202.17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19">
        <f>E137/E2</f>
        <v>0.682801066600521</v>
      </c>
    </row>
    <row r="141" spans="1:5" ht="31.5">
      <c r="A141" s="6" t="s">
        <v>297</v>
      </c>
      <c r="B141" s="1" t="s">
        <v>106</v>
      </c>
      <c r="C141" s="1" t="s">
        <v>67</v>
      </c>
      <c r="D141" s="19" t="s">
        <v>206</v>
      </c>
      <c r="E141" s="17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19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19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19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19" t="s">
        <v>208</v>
      </c>
      <c r="E145" s="17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19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19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19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19" t="s">
        <v>205</v>
      </c>
      <c r="E149" s="17">
        <v>0</v>
      </c>
    </row>
    <row r="150" spans="1:4" ht="15.75">
      <c r="A150" s="6" t="s">
        <v>306</v>
      </c>
      <c r="B150" s="1" t="s">
        <v>107</v>
      </c>
      <c r="C150" s="1" t="s">
        <v>67</v>
      </c>
      <c r="D150" s="19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19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19">
        <f>E149/E2</f>
        <v>0</v>
      </c>
    </row>
    <row r="153" spans="1:7" ht="31.5">
      <c r="A153" s="6" t="s">
        <v>309</v>
      </c>
      <c r="B153" s="1" t="s">
        <v>106</v>
      </c>
      <c r="C153" s="1" t="s">
        <v>67</v>
      </c>
      <c r="D153" s="1" t="s">
        <v>202</v>
      </c>
      <c r="E153" s="17">
        <v>0</v>
      </c>
      <c r="F153" s="11"/>
      <c r="G153" s="12"/>
    </row>
    <row r="154" spans="1:6" ht="15.75">
      <c r="A154" s="6" t="s">
        <v>310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312</v>
      </c>
      <c r="B156" s="1" t="s">
        <v>108</v>
      </c>
      <c r="C156" s="1" t="s">
        <v>73</v>
      </c>
      <c r="D156" s="19">
        <f>E153/E2</f>
        <v>0</v>
      </c>
    </row>
    <row r="157" spans="1:5" ht="47.25">
      <c r="A157" s="18" t="s">
        <v>313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314</v>
      </c>
      <c r="B158" s="1" t="s">
        <v>105</v>
      </c>
      <c r="C158" s="1" t="s">
        <v>73</v>
      </c>
      <c r="D158" s="7">
        <f>E159+E163+E167+E171+E175+E179+E183+E187+E191+E195+E199</f>
        <v>53177.051217600005</v>
      </c>
      <c r="E158" s="4"/>
    </row>
    <row r="159" spans="1:6" ht="31.5">
      <c r="A159" s="6" t="s">
        <v>315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7">
        <v>1</v>
      </c>
    </row>
    <row r="160" spans="1:5" ht="15.75">
      <c r="A160" s="6" t="s">
        <v>316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317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318</v>
      </c>
      <c r="B162" s="1" t="s">
        <v>108</v>
      </c>
      <c r="C162" s="1" t="s">
        <v>73</v>
      </c>
      <c r="D162" s="19">
        <f>E159/F159</f>
        <v>2148.426</v>
      </c>
      <c r="E162" s="4"/>
    </row>
    <row r="163" spans="1:6" ht="31.5">
      <c r="A163" s="6" t="s">
        <v>319</v>
      </c>
      <c r="B163" s="1" t="s">
        <v>106</v>
      </c>
      <c r="C163" s="1" t="s">
        <v>67</v>
      </c>
      <c r="D163" s="1" t="s">
        <v>229</v>
      </c>
      <c r="E163" s="15">
        <f>('[1]ук(2016)'!$AZ$37+'[1]ук(2016)'!$AZ$41)*12*'[1]ук(2016)'!$AZ$3+5477.68</f>
        <v>14168.2652176</v>
      </c>
      <c r="F163" s="17">
        <v>1</v>
      </c>
    </row>
    <row r="164" spans="1:5" ht="15.75">
      <c r="A164" s="6" t="s">
        <v>320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321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322</v>
      </c>
      <c r="B166" s="1" t="s">
        <v>108</v>
      </c>
      <c r="C166" s="1" t="s">
        <v>73</v>
      </c>
      <c r="D166" s="19">
        <f>E163/F163</f>
        <v>14168.2652176</v>
      </c>
      <c r="E166" s="4"/>
    </row>
    <row r="167" spans="1:5" ht="31.5">
      <c r="A167" s="6" t="s">
        <v>323</v>
      </c>
      <c r="B167" s="1" t="s">
        <v>106</v>
      </c>
      <c r="C167" s="1" t="s">
        <v>67</v>
      </c>
      <c r="D167" s="1" t="s">
        <v>41</v>
      </c>
      <c r="E167" s="17">
        <f>784.74+135.5</f>
        <v>920.24</v>
      </c>
    </row>
    <row r="168" spans="1:4" ht="15.75">
      <c r="A168" s="6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326</v>
      </c>
      <c r="B170" s="1" t="s">
        <v>108</v>
      </c>
      <c r="C170" s="1" t="s">
        <v>73</v>
      </c>
      <c r="D170" s="19">
        <f>E167/E2</f>
        <v>0.28532804167183434</v>
      </c>
    </row>
    <row r="171" spans="1:5" ht="31.5">
      <c r="A171" s="6" t="s">
        <v>327</v>
      </c>
      <c r="B171" s="1" t="s">
        <v>106</v>
      </c>
      <c r="C171" s="1" t="s">
        <v>67</v>
      </c>
      <c r="D171" s="1" t="s">
        <v>42</v>
      </c>
      <c r="E171" s="17">
        <f>102.9+12.22</f>
        <v>115.12</v>
      </c>
    </row>
    <row r="172" spans="1:4" ht="15.75">
      <c r="A172" s="6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330</v>
      </c>
      <c r="B174" s="1" t="s">
        <v>108</v>
      </c>
      <c r="C174" s="1" t="s">
        <v>73</v>
      </c>
      <c r="D174" s="19">
        <f>E171/E2</f>
        <v>0.035693910455165574</v>
      </c>
    </row>
    <row r="175" spans="1:5" ht="31.5">
      <c r="A175" s="6" t="s">
        <v>331</v>
      </c>
      <c r="B175" s="1" t="s">
        <v>106</v>
      </c>
      <c r="C175" s="1" t="s">
        <v>67</v>
      </c>
      <c r="D175" s="1" t="s">
        <v>43</v>
      </c>
      <c r="E175" s="17">
        <f>5640+2622.47</f>
        <v>8262.47</v>
      </c>
    </row>
    <row r="176" spans="1:4" ht="15.75">
      <c r="A176" s="6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334</v>
      </c>
      <c r="B178" s="1" t="s">
        <v>108</v>
      </c>
      <c r="C178" s="1" t="s">
        <v>73</v>
      </c>
      <c r="D178" s="19">
        <f>E175/E2</f>
        <v>2.561847327297532</v>
      </c>
    </row>
    <row r="179" spans="1:5" ht="31.5">
      <c r="A179" s="6" t="s">
        <v>335</v>
      </c>
      <c r="B179" s="1" t="s">
        <v>106</v>
      </c>
      <c r="C179" s="1" t="s">
        <v>67</v>
      </c>
      <c r="D179" s="1" t="s">
        <v>195</v>
      </c>
      <c r="E179" s="17">
        <f>231.33</f>
        <v>231.33</v>
      </c>
    </row>
    <row r="180" spans="1:4" ht="15.75">
      <c r="A180" s="6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338</v>
      </c>
      <c r="B182" s="1" t="s">
        <v>108</v>
      </c>
      <c r="C182" s="1" t="s">
        <v>73</v>
      </c>
      <c r="D182" s="19">
        <f>E179/E2</f>
        <v>0.07172578444747614</v>
      </c>
    </row>
    <row r="183" spans="1:5" ht="31.5">
      <c r="A183" s="6" t="s">
        <v>339</v>
      </c>
      <c r="B183" s="1" t="s">
        <v>106</v>
      </c>
      <c r="C183" s="1" t="s">
        <v>67</v>
      </c>
      <c r="D183" s="19" t="s">
        <v>226</v>
      </c>
      <c r="E183" s="17">
        <v>0</v>
      </c>
    </row>
    <row r="184" spans="1:4" ht="15.75">
      <c r="A184" s="6" t="s">
        <v>340</v>
      </c>
      <c r="B184" s="1" t="s">
        <v>107</v>
      </c>
      <c r="C184" s="1" t="s">
        <v>67</v>
      </c>
      <c r="D184" s="19" t="s">
        <v>24</v>
      </c>
    </row>
    <row r="185" spans="1:4" ht="15.75">
      <c r="A185" s="6" t="s">
        <v>341</v>
      </c>
      <c r="B185" s="1" t="s">
        <v>64</v>
      </c>
      <c r="C185" s="1" t="s">
        <v>67</v>
      </c>
      <c r="D185" s="19" t="s">
        <v>10</v>
      </c>
    </row>
    <row r="186" spans="1:4" ht="15.75">
      <c r="A186" s="6" t="s">
        <v>342</v>
      </c>
      <c r="B186" s="1" t="s">
        <v>108</v>
      </c>
      <c r="C186" s="1" t="s">
        <v>73</v>
      </c>
      <c r="D186" s="19">
        <f>E183/E2</f>
        <v>0</v>
      </c>
    </row>
    <row r="187" spans="1:5" ht="31.5">
      <c r="A187" s="6" t="s">
        <v>343</v>
      </c>
      <c r="B187" s="1" t="s">
        <v>106</v>
      </c>
      <c r="C187" s="1" t="s">
        <v>67</v>
      </c>
      <c r="D187" s="1" t="s">
        <v>44</v>
      </c>
      <c r="E187" s="17">
        <f>2265.34+7881.09</f>
        <v>10146.43</v>
      </c>
    </row>
    <row r="188" spans="1:4" ht="15.75">
      <c r="A188" s="6" t="s">
        <v>344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346</v>
      </c>
      <c r="B190" s="1" t="s">
        <v>108</v>
      </c>
      <c r="C190" s="1" t="s">
        <v>73</v>
      </c>
      <c r="D190" s="19">
        <f>E187/E2</f>
        <v>3.1459847451320853</v>
      </c>
    </row>
    <row r="191" spans="1:6" ht="31.5">
      <c r="A191" s="6" t="s">
        <v>347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203</v>
      </c>
    </row>
    <row r="192" spans="1:6" ht="15.75">
      <c r="A192" s="6" t="s">
        <v>348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350</v>
      </c>
      <c r="B194" s="1" t="s">
        <v>108</v>
      </c>
      <c r="C194" s="1" t="s">
        <v>73</v>
      </c>
      <c r="D194" s="19">
        <f>E191/E2</f>
        <v>0.06346273099342677</v>
      </c>
    </row>
    <row r="195" spans="1:5" ht="31.5">
      <c r="A195" s="6" t="s">
        <v>351</v>
      </c>
      <c r="B195" s="1" t="s">
        <v>106</v>
      </c>
      <c r="C195" s="1" t="s">
        <v>67</v>
      </c>
      <c r="D195" s="1" t="s">
        <v>46</v>
      </c>
      <c r="E195" s="17">
        <f>12959.23+265.64</f>
        <v>13224.869999999999</v>
      </c>
    </row>
    <row r="196" spans="1:4" ht="15.75">
      <c r="A196" s="6" t="s">
        <v>352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353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354</v>
      </c>
      <c r="B198" s="1" t="s">
        <v>108</v>
      </c>
      <c r="C198" s="1" t="s">
        <v>73</v>
      </c>
      <c r="D198" s="19">
        <f>E195/E2</f>
        <v>4.100480590350986</v>
      </c>
    </row>
    <row r="199" spans="1:5" ht="31.5">
      <c r="A199" s="6" t="s">
        <v>355</v>
      </c>
      <c r="B199" s="1" t="s">
        <v>106</v>
      </c>
      <c r="C199" s="1" t="s">
        <v>67</v>
      </c>
      <c r="D199" s="19" t="s">
        <v>225</v>
      </c>
      <c r="E199" s="17">
        <v>3755.22</v>
      </c>
    </row>
    <row r="200" spans="1:4" ht="15.75">
      <c r="A200" s="6" t="s">
        <v>356</v>
      </c>
      <c r="B200" s="1" t="s">
        <v>107</v>
      </c>
      <c r="C200" s="1" t="s">
        <v>67</v>
      </c>
      <c r="D200" s="19" t="s">
        <v>24</v>
      </c>
    </row>
    <row r="201" spans="1:4" ht="15.75">
      <c r="A201" s="6" t="s">
        <v>357</v>
      </c>
      <c r="B201" s="1" t="s">
        <v>64</v>
      </c>
      <c r="C201" s="1" t="s">
        <v>67</v>
      </c>
      <c r="D201" s="19" t="s">
        <v>10</v>
      </c>
    </row>
    <row r="202" spans="1:4" ht="15.75">
      <c r="A202" s="6" t="s">
        <v>358</v>
      </c>
      <c r="B202" s="1" t="s">
        <v>108</v>
      </c>
      <c r="C202" s="1" t="s">
        <v>73</v>
      </c>
      <c r="D202" s="19">
        <f>E199/E2</f>
        <v>1.1643370953739303</v>
      </c>
    </row>
    <row r="203" spans="1:4" ht="47.25">
      <c r="A203" s="18" t="s">
        <v>152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153</v>
      </c>
      <c r="B204" s="1" t="s">
        <v>105</v>
      </c>
      <c r="C204" s="1" t="s">
        <v>73</v>
      </c>
      <c r="D204" s="1">
        <f>E205+E209+E213+E217+E221+E225+E229+E233+E237+E241</f>
        <v>12630.14</v>
      </c>
      <c r="F204" s="13"/>
    </row>
    <row r="205" spans="1:5" ht="31.5">
      <c r="A205" s="6" t="s">
        <v>154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158</v>
      </c>
      <c r="B209" s="1" t="s">
        <v>106</v>
      </c>
      <c r="C209" s="1" t="s">
        <v>67</v>
      </c>
      <c r="D209" s="1" t="s">
        <v>50</v>
      </c>
      <c r="E209" s="17">
        <f>314+260.6</f>
        <v>574.6</v>
      </c>
    </row>
    <row r="210" spans="1:4" ht="15.75">
      <c r="A210" s="6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161</v>
      </c>
      <c r="B212" s="1" t="s">
        <v>108</v>
      </c>
      <c r="C212" s="1" t="s">
        <v>73</v>
      </c>
      <c r="D212" s="19">
        <f>E209/E2</f>
        <v>0.17815949398486916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49</v>
      </c>
      <c r="E213" s="17">
        <f>5282.87+207.61</f>
        <v>5490.48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19">
        <f>E213/E2</f>
        <v>1.7023688453429244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163</v>
      </c>
      <c r="E217" s="17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209</v>
      </c>
      <c r="E221" s="17">
        <f>186.46+5823.8</f>
        <v>6010.26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19">
        <f>E221/E2</f>
        <v>1.863530943817438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17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19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17">
        <v>554.8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19">
        <f>E229/E2</f>
        <v>0.1720203398238869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17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19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17">
        <v>0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19">
        <f>E237/E2</f>
        <v>0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17">
        <v>0</v>
      </c>
      <c r="F241" s="17" t="s">
        <v>204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196</v>
      </c>
    </row>
    <row r="244" spans="1:4" ht="15.75">
      <c r="A244" s="6" t="s">
        <v>390</v>
      </c>
      <c r="B244" s="1" t="s">
        <v>108</v>
      </c>
      <c r="C244" s="1" t="s">
        <v>73</v>
      </c>
      <c r="D244" s="19">
        <f>E241/E2</f>
        <v>0</v>
      </c>
    </row>
    <row r="245" spans="1:4" ht="15.75">
      <c r="A245" s="6"/>
      <c r="B245" s="3" t="s">
        <v>162</v>
      </c>
      <c r="C245" s="1" t="s">
        <v>73</v>
      </c>
      <c r="D245" s="14">
        <f>SUM(D28,D34,D60,D66,D72,D78,D84,D90,D100,D158,D204)</f>
        <v>273224.03121760004</v>
      </c>
    </row>
    <row r="246" spans="1:4" ht="15.75">
      <c r="A246" s="26" t="s">
        <v>164</v>
      </c>
      <c r="B246" s="26"/>
      <c r="C246" s="26"/>
      <c r="D246" s="26"/>
    </row>
    <row r="247" spans="1:4" ht="15.75">
      <c r="A247" s="6" t="s">
        <v>165</v>
      </c>
      <c r="B247" s="1" t="s">
        <v>166</v>
      </c>
      <c r="C247" s="1" t="s">
        <v>167</v>
      </c>
      <c r="D247" s="24">
        <v>2</v>
      </c>
    </row>
    <row r="248" spans="1:4" ht="15.75">
      <c r="A248" s="6" t="s">
        <v>168</v>
      </c>
      <c r="B248" s="1" t="s">
        <v>169</v>
      </c>
      <c r="C248" s="1" t="s">
        <v>167</v>
      </c>
      <c r="D248" s="24">
        <v>2</v>
      </c>
    </row>
    <row r="249" spans="1:4" ht="15.75">
      <c r="A249" s="6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6" t="s">
        <v>172</v>
      </c>
      <c r="B250" s="1" t="s">
        <v>173</v>
      </c>
      <c r="C250" s="1" t="s">
        <v>73</v>
      </c>
      <c r="D250" s="8">
        <v>-31501.01</v>
      </c>
    </row>
    <row r="251" spans="1:4" ht="15.75">
      <c r="A251" s="26" t="s">
        <v>174</v>
      </c>
      <c r="B251" s="26"/>
      <c r="C251" s="26"/>
      <c r="D251" s="26"/>
    </row>
    <row r="252" spans="1:4" ht="15.75">
      <c r="A252" s="6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6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182</v>
      </c>
      <c r="B258" s="26"/>
      <c r="C258" s="26"/>
      <c r="D258" s="26"/>
    </row>
    <row r="259" spans="1:4" ht="15.75">
      <c r="A259" s="6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6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6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6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6" t="s">
        <v>188</v>
      </c>
      <c r="B263" s="26"/>
      <c r="C263" s="26"/>
      <c r="D263" s="26"/>
    </row>
    <row r="264" spans="1:4" ht="15.75">
      <c r="A264" s="6" t="s">
        <v>189</v>
      </c>
      <c r="B264" s="1" t="s">
        <v>190</v>
      </c>
      <c r="C264" s="1" t="s">
        <v>167</v>
      </c>
      <c r="D264" s="1">
        <v>12</v>
      </c>
    </row>
    <row r="265" spans="1:4" ht="15.75">
      <c r="A265" s="6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6" t="s">
        <v>193</v>
      </c>
      <c r="B266" s="1" t="s">
        <v>194</v>
      </c>
      <c r="C266" s="1" t="s">
        <v>73</v>
      </c>
      <c r="D266" s="7">
        <v>56700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2021-03-15T05:57:54Z</dcterms:modified>
  <cp:category/>
  <cp:version/>
  <cp:contentType/>
  <cp:contentStatus/>
</cp:coreProperties>
</file>