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Лист1!$A$1:$E$194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15" i="1" l="1"/>
  <c r="D14" i="1"/>
  <c r="D13" i="1"/>
  <c r="E105" i="1"/>
  <c r="D58" i="1"/>
  <c r="E28" i="1"/>
  <c r="D28" i="1" s="1"/>
  <c r="D12" i="1" l="1"/>
  <c r="D17" i="1" s="1"/>
  <c r="D16" i="1" s="1"/>
  <c r="E2" i="1" l="1"/>
  <c r="E93" i="1" l="1"/>
  <c r="E47" i="1"/>
  <c r="E143" i="1"/>
  <c r="D146" i="1" s="1"/>
  <c r="E121" i="1"/>
  <c r="D124" i="1" s="1"/>
  <c r="E101" i="1"/>
  <c r="D104" i="1" s="1"/>
  <c r="E153" i="1"/>
  <c r="D156" i="1" s="1"/>
  <c r="E109" i="1"/>
  <c r="E165" i="1"/>
  <c r="D168" i="1" s="1"/>
  <c r="E139" i="1"/>
  <c r="D142" i="1" s="1"/>
  <c r="E117" i="1"/>
  <c r="E97" i="1"/>
  <c r="E161" i="1"/>
  <c r="D164" i="1" s="1"/>
  <c r="E135" i="1"/>
  <c r="D138" i="1" s="1"/>
  <c r="E113" i="1"/>
  <c r="E157" i="1"/>
  <c r="D160" i="1" s="1"/>
  <c r="E149" i="1"/>
  <c r="E131" i="1"/>
  <c r="D108" i="1"/>
  <c r="E77" i="1"/>
  <c r="E53" i="1"/>
  <c r="D52" i="1" s="1"/>
  <c r="E39" i="1"/>
  <c r="D42" i="1" s="1"/>
  <c r="D100" i="1"/>
  <c r="D120" i="1"/>
  <c r="E87" i="1"/>
  <c r="E70" i="1"/>
  <c r="E35" i="1"/>
  <c r="E65" i="1"/>
  <c r="D116" i="1"/>
  <c r="E83" i="1"/>
  <c r="D50" i="1"/>
  <c r="D32" i="1"/>
  <c r="D128" i="1"/>
  <c r="D112" i="1"/>
  <c r="E43" i="1"/>
  <c r="D152" i="1" l="1"/>
  <c r="D148" i="1"/>
  <c r="D82" i="1"/>
  <c r="D134" i="1"/>
  <c r="D130" i="1"/>
  <c r="D64" i="1"/>
  <c r="D68" i="1"/>
  <c r="D34" i="1"/>
  <c r="D38" i="1"/>
  <c r="D70" i="1"/>
  <c r="D74" i="1"/>
  <c r="D76" i="1"/>
  <c r="D80" i="1"/>
  <c r="D96" i="1"/>
  <c r="D92" i="1"/>
  <c r="D169" i="1" l="1"/>
  <c r="D22" i="1"/>
  <c r="D24" i="1" l="1"/>
</calcChain>
</file>

<file path=xl/sharedStrings.xml><?xml version="1.0" encoding="utf-8"?>
<sst xmlns="http://schemas.openxmlformats.org/spreadsheetml/2006/main" count="658" uniqueCount="301">
  <si>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</si>
  <si>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</si>
  <si>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</si>
  <si>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</si>
  <si>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</si>
  <si>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</si>
  <si>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</si>
  <si>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</si>
  <si>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</si>
  <si>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</si>
  <si>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</si>
  <si>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</si>
  <si>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</si>
  <si>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</si>
  <si>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</si>
  <si>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</si>
  <si>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</si>
  <si>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</si>
  <si>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</si>
  <si>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</si>
  <si>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</si>
  <si>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</si>
  <si>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</si>
  <si>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</si>
  <si>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</si>
  <si>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</si>
  <si>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</si>
  <si>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</si>
  <si>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</si>
  <si>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</si>
  <si>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</si>
  <si>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</si>
  <si>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</si>
  <si>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</si>
  <si>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</si>
  <si>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</si>
  <si>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</si>
  <si>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</si>
  <si>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</si>
  <si>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</si>
  <si>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</si>
  <si>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</si>
  <si>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</si>
  <si>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</si>
  <si>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</si>
  <si>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</si>
  <si>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</si>
  <si>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</si>
  <si>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</si>
  <si>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</si>
  <si>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</si>
  <si>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</si>
  <si>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Услуги АДС</t>
  </si>
  <si>
    <t>Периодичность выполнения работ (оказания услуг)</t>
  </si>
  <si>
    <t>круглосуточно</t>
  </si>
  <si>
    <t>м2</t>
  </si>
  <si>
    <t>Стоимость на единицу измерения</t>
  </si>
  <si>
    <t>Работы по содержанию помещений, входящих в состав общего имущества в многоквартирном доме</t>
  </si>
  <si>
    <t>22.1</t>
  </si>
  <si>
    <t>22.2.1</t>
  </si>
  <si>
    <t>1 раз в неделю</t>
  </si>
  <si>
    <t>22.3</t>
  </si>
  <si>
    <t>1 раз в месяц</t>
  </si>
  <si>
    <t>22.4</t>
  </si>
  <si>
    <t>2 раза в год</t>
  </si>
  <si>
    <t>Прочая работа (услуга)</t>
  </si>
  <si>
    <t>23.1</t>
  </si>
  <si>
    <t>Начисление платы,РКО,регистрационный учёт граждан</t>
  </si>
  <si>
    <t>ежедневно</t>
  </si>
  <si>
    <t>шт</t>
  </si>
  <si>
    <t>Обследование спец. организацими</t>
  </si>
  <si>
    <t>25.1</t>
  </si>
  <si>
    <t>по мере необходимости</t>
  </si>
  <si>
    <t>Работы (услуги) по управлению многоквартирным домом</t>
  </si>
  <si>
    <t>26.1</t>
  </si>
  <si>
    <t>Управление МКД</t>
  </si>
  <si>
    <t>Работы по содержанию и ремонту систем дымоудаления и вентиляции</t>
  </si>
  <si>
    <t>Проведение дератизации и дезинсекции помещений, входящих в состав общего имущества в многоквартирном доме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</si>
  <si>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</si>
  <si>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</si>
  <si>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</si>
  <si>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</si>
  <si>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</si>
  <si>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контейнерных площадок</t>
  </si>
  <si>
    <t>Покос травы на земельном участке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</si>
  <si>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</si>
  <si>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</si>
  <si>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</si>
  <si>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</si>
  <si>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</si>
  <si>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</si>
  <si>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</si>
  <si>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</si>
  <si>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</si>
  <si>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</si>
  <si>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</si>
  <si>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</si>
  <si>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</si>
  <si>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</si>
  <si>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</si>
  <si>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</si>
  <si>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</si>
  <si>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</si>
  <si>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</si>
  <si>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</si>
  <si>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</si>
  <si>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</si>
  <si>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</si>
  <si>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</si>
  <si>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</si>
  <si>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</si>
  <si>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</si>
  <si>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</si>
  <si>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</si>
  <si>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</si>
  <si>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</si>
  <si>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</si>
  <si>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</si>
  <si>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</si>
  <si>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Подметание полов во всех помещениях общего пользования  - л/марши и площадки - с 1-6 этаж</t>
  </si>
  <si>
    <t>ежедневно в рабочие дни</t>
  </si>
  <si>
    <t>Влажная уборка полов мест общего пользования - л/марши и площадки - с 1-6 этаж</t>
  </si>
  <si>
    <t>Влажная протирка подоконников, оконных решеток, перил лестниц, шкафов для электросчетчиков, слаботочных устройств, почтовых ящиков, дверных коробок, полотен дверей, доводчиков дверных ручек</t>
  </si>
  <si>
    <t>Мытье окон</t>
  </si>
  <si>
    <t>Проведение техосмотров и устранение незначит. неисправностей вентиляции и дымоудаления; Ремонт вентиляционных (дымовых) каналов</t>
  </si>
  <si>
    <t>санузел - 1 раз в год; кухня - 2 раза в год, дымоходы 1 раз в картал; ремонт по мере необходимости</t>
  </si>
  <si>
    <t>м2 (автостоянка, водомерный узел)</t>
  </si>
  <si>
    <t>Уборка крыльца и площадки перед входом в подъезд</t>
  </si>
  <si>
    <t>ежедневно в рабочие дни (лето), 3 раза в неделю (зима)</t>
  </si>
  <si>
    <t>по мере необходимости от наледи, от снега 3 раза в неделю</t>
  </si>
  <si>
    <t>3 раза в неделю</t>
  </si>
  <si>
    <t>Посыпка пескосоляной смесью вручную</t>
  </si>
  <si>
    <t>4 раза в год</t>
  </si>
  <si>
    <t>Прочистка ливневой канализации</t>
  </si>
  <si>
    <t xml:space="preserve">Объекты внешнего благоустройства </t>
  </si>
  <si>
    <t>Работы выполняемые в целях надлежащего содержания крыш</t>
  </si>
  <si>
    <t>Проверка кровли на отсутствие протечек - 2 раза в месяц, устранение протечек кровли - по мере необходимости;  Проверка молниезащитных устройств - 1 раз в месяц; Проверка и очистка кровли и водоотводящих устройств от мусора, грязи, снега и наледи, препятствующих стоку дождевых и талых вод - проверка  - 1 раз в месяц; очистка - по мере необходимости</t>
  </si>
  <si>
    <t>Работы выполняемые в целях надлежащего содержания фасадов</t>
  </si>
  <si>
    <t>Контроль состояния и восстановление или замена отдельных элементов крылец и козырьков над входами в здание, в подвалы- контроль - 1 раз в месяц; восстановление или замена - по мере необходимости; выявление нарушений отделки фасадов (цоколей) и их отдельных элементов, ослабление связи отделочных слоев со стенами, проведение восстановительных работ - выявление нарушений - 1 раз в месяц; восстановление - по мере необходимости</t>
  </si>
  <si>
    <t>Работы выполняемые в целях надлежащего содержания внутренней отделки в помещениях общего пользования</t>
  </si>
  <si>
    <t>Проверка состояния внутренней отделки, проведение восстановительных работ-проверка состояния - 1 раз в месяц; восстановление - по мере необходимости</t>
  </si>
  <si>
    <t>Работы выполняемые в целях надлежащего содержания полов в помещениях общего пользования</t>
  </si>
  <si>
    <t>Проверка состояния поверхностного слоя, проведение восстановительных работ-проверка состояния - 1 раз в месяц; восстановление - по мере необходимости</t>
  </si>
  <si>
    <t>Работы выполняемые в целях надлежащего содержания оконных и дверных заполнений в помещениях общего пользования</t>
  </si>
  <si>
    <t>Проверка целостности оконных и дверных заполнений, плотности притворов, механической прочности  и работоспособности фурнитуры элементов оконных и дверных заполнений, проведение восстановительных работ - проверка - 1 раз в месяц; восстановление - по мере необходимости</t>
  </si>
  <si>
    <t>Общие работы,выполняемые для надлежащего содержания систем водоснабжения  и водоотведения</t>
  </si>
  <si>
    <t>Проверка исправности, работоспособности, регулировка и техническое обслуживание  запорной арматуры, разводящих трубопроводов и оборудования - холодное водоснабжение, канализация - 2 раза в месяц; восстановление работоспособности участков трубопроводов относящихся к общему имуществу и иного оборудования - по мере необходимости</t>
  </si>
  <si>
    <t>Работы выполняемые в целях надлежащего содержания электрооборудования</t>
  </si>
  <si>
    <t>Проверка заземления оболочки элекрокабеля, оборудования, замеры сопротивления изоляции проводов, трубопроводов и восстановление цепей заземления по результатам проверки - проверка - 1 раз в год; восстановление - по мере необходимости; Проверка и обеспечение работоспособности устройств защитного отключения - проверка- 1 раз в месяц; обеспечение работоспособности - по мере необходимости; Техническое обслуживание и ремонт силовых и осветительных установок, внутридомовых элетросетей, этажных щитков - техническое обслуживание - 1 раз в месяц; ремонт - по мере необходимости</t>
  </si>
  <si>
    <t>Работы выполняемые в целях надлежащего содержания общедомовых приборов учета энергоресурсов</t>
  </si>
  <si>
    <t>Проверка исправности, работоспособности, регулировка и техническое обслуживание общедомовых (коллективных) приборов учета - 1 раз в месяц; Метрологическая поверка общедомовых (коллективных) приборов учета  - согласно паспорта на прибор</t>
  </si>
  <si>
    <t>Проверка состояния системы внутридомового газового оборудования и ее отдельных элементов</t>
  </si>
  <si>
    <t>Техническое обслуживание газопроводов и газового оборудования - 1 раз в год; окраска газопроводов - по мере необходимости</t>
  </si>
  <si>
    <t>Ремонт и обслуживание автоматического шлагбаума</t>
  </si>
  <si>
    <t>Сдвигание свежевыпавшего снега и очистка придомовой территории от снега и льда при наличии колейности свыше 5 см</t>
  </si>
  <si>
    <t xml:space="preserve">по мере необходимости </t>
  </si>
  <si>
    <t>Очистка придомовой террритории от наледи и льда</t>
  </si>
  <si>
    <t>Очистка придомовой террритории от снега наносного происхождения( или подметание такой территории, свободной от снежного покрова)</t>
  </si>
  <si>
    <t>Отчет об исполнении управляющей организацией ООО "УК "Слобода" договора управления за 2020 год по дому № 5  по ул. Кротевича                                                                        в  г. Липецке</t>
  </si>
  <si>
    <t>31.03.2021 г.</t>
  </si>
  <si>
    <t>01.01.2020 г.</t>
  </si>
  <si>
    <t>31.12.2020 г.</t>
  </si>
  <si>
    <t>экономист</t>
  </si>
  <si>
    <t>мехуборка 565,47</t>
  </si>
  <si>
    <t>Директор ООО "УК "Слобода"</t>
  </si>
  <si>
    <t>Ю. Д. Шкляров</t>
  </si>
  <si>
    <t>21.1</t>
  </si>
  <si>
    <t>21.2</t>
  </si>
  <si>
    <t>21.3</t>
  </si>
  <si>
    <t>24.1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</si>
  <si>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</si>
  <si>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</si>
  <si>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</si>
  <si>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</si>
  <si>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</si>
  <si>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</si>
  <si>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</si>
  <si>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</si>
  <si>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</si>
  <si>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</si>
  <si>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</si>
  <si>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</si>
  <si>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23.2.4</t>
  </si>
  <si>
    <t>24.2.4</t>
  </si>
  <si>
    <t>25.2.4</t>
  </si>
  <si>
    <t>26.2.4</t>
  </si>
  <si>
    <t>23.3</t>
  </si>
  <si>
    <t>24.3</t>
  </si>
  <si>
    <t>25.3</t>
  </si>
  <si>
    <t>26.3</t>
  </si>
  <si>
    <t>21.4</t>
  </si>
  <si>
    <t>23.4</t>
  </si>
  <si>
    <t>24.4</t>
  </si>
  <si>
    <t>25.4</t>
  </si>
  <si>
    <t>26.4</t>
  </si>
  <si>
    <t>21.5</t>
  </si>
  <si>
    <t>25.5</t>
  </si>
  <si>
    <t>22.5</t>
  </si>
  <si>
    <t>23.5</t>
  </si>
  <si>
    <t>24.5</t>
  </si>
  <si>
    <t>26.5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</si>
  <si>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</si>
  <si>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</si>
  <si>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</si>
  <si>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</si>
  <si>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</si>
  <si>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</si>
  <si>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</si>
  <si>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</si>
  <si>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</si>
  <si>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</si>
  <si>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</si>
  <si>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</si>
  <si>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</si>
  <si>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</si>
  <si>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</si>
  <si>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</si>
  <si>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</si>
  <si>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</si>
  <si>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</si>
  <si>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</si>
  <si>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</si>
  <si>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</si>
  <si>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21.9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</si>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</sst>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9;&#1050;/&#1059;&#1087;&#1088;&#1072;&#1074;&#1083;&#1077;&#1085;&#1080;&#1077;%20&#1059;&#1054;%20(80)/&#1050;&#1088;&#1086;&#1090;&#1077;&#1074;&#1080;&#1095;&#1072;,%205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14.75</v>
          </cell>
        </row>
        <row r="24">
          <cell r="D24">
            <v>-12412.010240000149</v>
          </cell>
        </row>
        <row r="25">
          <cell r="D25">
            <v>33510.21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W123">
            <v>112303.54848960001</v>
          </cell>
        </row>
      </sheetData>
      <sheetData sheetId="1" refreshError="1"/>
      <sheetData sheetId="2">
        <row r="4">
          <cell r="D4">
            <v>2335.8000000000002</v>
          </cell>
        </row>
        <row r="5">
          <cell r="C5">
            <v>0.627</v>
          </cell>
        </row>
        <row r="10">
          <cell r="C10">
            <v>0.24249999999999999</v>
          </cell>
        </row>
        <row r="13">
          <cell r="C13">
            <v>0.49340000000000001</v>
          </cell>
        </row>
        <row r="15">
          <cell r="C15">
            <v>0.2147</v>
          </cell>
        </row>
        <row r="17">
          <cell r="C17">
            <v>0.26700000000000002</v>
          </cell>
        </row>
        <row r="19">
          <cell r="C19">
            <v>0.13780000000000001</v>
          </cell>
        </row>
        <row r="21">
          <cell r="C21">
            <v>1.6779999999999999</v>
          </cell>
        </row>
        <row r="24">
          <cell r="C24">
            <v>0.68579999999999997</v>
          </cell>
        </row>
        <row r="28">
          <cell r="C28">
            <v>0.49759999999999999</v>
          </cell>
        </row>
        <row r="31">
          <cell r="C31">
            <v>0.12870000000000001</v>
          </cell>
        </row>
        <row r="39">
          <cell r="C39">
            <v>0.03</v>
          </cell>
        </row>
        <row r="40">
          <cell r="C40">
            <v>4.8000000000000001E-2</v>
          </cell>
        </row>
        <row r="43">
          <cell r="C43">
            <v>0.30270000000000002</v>
          </cell>
        </row>
        <row r="45">
          <cell r="C45">
            <v>0.67420000000000002</v>
          </cell>
        </row>
        <row r="46">
          <cell r="C46">
            <v>0.1862</v>
          </cell>
        </row>
        <row r="47">
          <cell r="C47">
            <v>0.24</v>
          </cell>
        </row>
        <row r="48">
          <cell r="C48">
            <v>0.17</v>
          </cell>
        </row>
        <row r="49">
          <cell r="C49">
            <v>0.17929999999999999</v>
          </cell>
        </row>
        <row r="50">
          <cell r="C50">
            <v>3.8100000000000002E-2</v>
          </cell>
        </row>
        <row r="53">
          <cell r="C53">
            <v>0.81040000000000001</v>
          </cell>
        </row>
        <row r="54">
          <cell r="C54">
            <v>0.71899999999999997</v>
          </cell>
        </row>
        <row r="55">
          <cell r="C55">
            <v>0.13469999999999999</v>
          </cell>
        </row>
        <row r="56">
          <cell r="C56">
            <v>0.15959999999999999</v>
          </cell>
        </row>
        <row r="57">
          <cell r="C57">
            <v>7.3999999999999996E-2</v>
          </cell>
        </row>
        <row r="58">
          <cell r="C58">
            <v>0.11</v>
          </cell>
        </row>
        <row r="60">
          <cell r="C60">
            <v>1.35</v>
          </cell>
        </row>
        <row r="61">
          <cell r="C61">
            <v>1.6759999999999999</v>
          </cell>
        </row>
        <row r="62">
          <cell r="C62">
            <v>0.77600000000000002</v>
          </cell>
        </row>
        <row r="63">
          <cell r="C63">
            <v>0.38</v>
          </cell>
        </row>
        <row r="65">
          <cell r="C65">
            <v>0.89</v>
          </cell>
        </row>
        <row r="66">
          <cell r="C66">
            <v>1.8979999999999999</v>
          </cell>
        </row>
        <row r="68">
          <cell r="C68">
            <v>1.59</v>
          </cell>
        </row>
        <row r="69">
          <cell r="C69">
            <v>0.90100000000000002</v>
          </cell>
        </row>
        <row r="71">
          <cell r="C71">
            <v>12</v>
          </cell>
        </row>
        <row r="87">
          <cell r="C87">
            <v>213302.45303999999</v>
          </cell>
        </row>
        <row r="88">
          <cell r="C88">
            <v>273851.99495999998</v>
          </cell>
        </row>
        <row r="89">
          <cell r="C89">
            <v>44567.064000000006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3"/>
  <sheetViews>
    <sheetView tabSelected="1" view="pageBreakPreview" zoomScale="70" zoomScaleNormal="80" zoomScaleSheetLayoutView="70" workbookViewId="0">
      <pane ySplit="2" topLeftCell="A3" activePane="bottomLeft" state="frozen"/>
      <selection pane="bottomLeft" activeCell="O166" sqref="O166"/>
    </sheetView>
  </sheetViews>
  <sheetFormatPr defaultRowHeight="15.75" x14ac:dyDescent="0.25"/>
  <cols>
    <col min="1" max="1" width="9.140625" style="13"/>
    <col min="2" max="2" width="62.42578125" style="2" customWidth="1"/>
    <col min="3" max="3" width="24.28515625" style="2" customWidth="1"/>
    <col min="4" max="4" width="62.5703125" style="8" customWidth="1"/>
    <col min="5" max="5" width="18.28515625" style="2" hidden="1" customWidth="1"/>
    <col min="6" max="6" width="24.7109375" style="2" hidden="1" customWidth="1"/>
    <col min="7" max="8" width="8.85546875" style="2" hidden="1" customWidth="1"/>
    <col min="9" max="11" width="9.140625" style="2" hidden="1" customWidth="1"/>
    <col min="12" max="13" width="9.140625" style="9" hidden="1" customWidth="1"/>
    <col min="14" max="16384" width="9.140625" style="9"/>
  </cols>
  <sheetData>
    <row r="2" spans="1:11" ht="34.15" customHeight="1" x14ac:dyDescent="0.25">
      <c r="A2" s="17" t="s">
        <v>158</v>
      </c>
      <c r="B2" s="17"/>
      <c r="C2" s="17"/>
      <c r="D2" s="17"/>
      <c r="E2" s="7">
        <f>1949.2+386.6</f>
        <v>2335.8000000000002</v>
      </c>
      <c r="F2" s="7"/>
      <c r="G2" s="7"/>
      <c r="H2" s="7"/>
      <c r="I2" s="7"/>
      <c r="J2" s="7"/>
      <c r="K2" s="7"/>
    </row>
    <row r="4" spans="1:11" x14ac:dyDescent="0.25">
      <c r="A4" s="5" t="s">
        <v>0</v>
      </c>
      <c r="B4" s="6" t="s">
        <v>1</v>
      </c>
      <c r="C4" s="6" t="s">
        <v>2</v>
      </c>
      <c r="D4" s="1" t="s">
        <v>3</v>
      </c>
    </row>
    <row r="5" spans="1:11" x14ac:dyDescent="0.25">
      <c r="A5" s="5" t="s">
        <v>4</v>
      </c>
      <c r="B5" s="6" t="s">
        <v>5</v>
      </c>
      <c r="C5" s="6" t="s">
        <v>6</v>
      </c>
      <c r="D5" s="1" t="s">
        <v>159</v>
      </c>
    </row>
    <row r="6" spans="1:11" x14ac:dyDescent="0.25">
      <c r="A6" s="5" t="s">
        <v>7</v>
      </c>
      <c r="B6" s="6" t="s">
        <v>8</v>
      </c>
      <c r="C6" s="6" t="s">
        <v>6</v>
      </c>
      <c r="D6" s="1" t="s">
        <v>160</v>
      </c>
    </row>
    <row r="7" spans="1:11" x14ac:dyDescent="0.25">
      <c r="A7" s="5" t="s">
        <v>9</v>
      </c>
      <c r="B7" s="6" t="s">
        <v>10</v>
      </c>
      <c r="C7" s="6" t="s">
        <v>6</v>
      </c>
      <c r="D7" s="1" t="s">
        <v>161</v>
      </c>
    </row>
    <row r="8" spans="1:11" x14ac:dyDescent="0.25">
      <c r="A8" s="16" t="s">
        <v>11</v>
      </c>
      <c r="B8" s="16"/>
      <c r="C8" s="16"/>
      <c r="D8" s="16"/>
    </row>
    <row r="9" spans="1:11" x14ac:dyDescent="0.25">
      <c r="A9" s="5" t="s">
        <v>12</v>
      </c>
      <c r="B9" s="6" t="s">
        <v>13</v>
      </c>
      <c r="C9" s="6" t="s">
        <v>14</v>
      </c>
      <c r="D9" s="1">
        <f>[1]Лист1!$D$23</f>
        <v>14.75</v>
      </c>
    </row>
    <row r="10" spans="1:11" x14ac:dyDescent="0.25">
      <c r="A10" s="5" t="s">
        <v>15</v>
      </c>
      <c r="B10" s="6" t="s">
        <v>16</v>
      </c>
      <c r="C10" s="6" t="s">
        <v>14</v>
      </c>
      <c r="D10" s="1">
        <f>[1]Лист1!$D$24</f>
        <v>-12412.010240000149</v>
      </c>
    </row>
    <row r="11" spans="1:11" x14ac:dyDescent="0.25">
      <c r="A11" s="5" t="s">
        <v>17</v>
      </c>
      <c r="B11" s="6" t="s">
        <v>18</v>
      </c>
      <c r="C11" s="6" t="s">
        <v>14</v>
      </c>
      <c r="D11" s="11">
        <f>[1]Лист1!$D$25</f>
        <v>33510.21</v>
      </c>
    </row>
    <row r="12" spans="1:11" ht="31.5" x14ac:dyDescent="0.25">
      <c r="A12" s="5" t="s">
        <v>19</v>
      </c>
      <c r="B12" s="6" t="s">
        <v>20</v>
      </c>
      <c r="C12" s="6" t="s">
        <v>14</v>
      </c>
      <c r="D12" s="1">
        <f>D13+D14+D15</f>
        <v>531721.51199999999</v>
      </c>
    </row>
    <row r="13" spans="1:11" x14ac:dyDescent="0.25">
      <c r="A13" s="5" t="s">
        <v>21</v>
      </c>
      <c r="B13" s="14" t="s">
        <v>22</v>
      </c>
      <c r="C13" s="6" t="s">
        <v>14</v>
      </c>
      <c r="D13" s="1">
        <f>'[2]Кротевича 5'!$C$88</f>
        <v>273851.99495999998</v>
      </c>
    </row>
    <row r="14" spans="1:11" x14ac:dyDescent="0.25">
      <c r="A14" s="5" t="s">
        <v>23</v>
      </c>
      <c r="B14" s="14" t="s">
        <v>24</v>
      </c>
      <c r="C14" s="6" t="s">
        <v>14</v>
      </c>
      <c r="D14" s="1">
        <f>'[2]Кротевича 5'!$C$87</f>
        <v>213302.45303999999</v>
      </c>
    </row>
    <row r="15" spans="1:11" x14ac:dyDescent="0.25">
      <c r="A15" s="5" t="s">
        <v>25</v>
      </c>
      <c r="B15" s="14" t="s">
        <v>26</v>
      </c>
      <c r="C15" s="6" t="s">
        <v>14</v>
      </c>
      <c r="D15" s="1">
        <f>'[2]Кротевича 5'!$C$89</f>
        <v>44567.064000000006</v>
      </c>
    </row>
    <row r="16" spans="1:11" x14ac:dyDescent="0.25">
      <c r="A16" s="14" t="s">
        <v>27</v>
      </c>
      <c r="B16" s="14" t="s">
        <v>28</v>
      </c>
      <c r="C16" s="14" t="s">
        <v>14</v>
      </c>
      <c r="D16" s="10">
        <f>D17</f>
        <v>496705.72200000001</v>
      </c>
      <c r="E16" s="2">
        <v>312754.64</v>
      </c>
      <c r="F16" s="2" t="s">
        <v>162</v>
      </c>
    </row>
    <row r="17" spans="1:11" ht="31.5" x14ac:dyDescent="0.25">
      <c r="A17" s="14" t="s">
        <v>29</v>
      </c>
      <c r="B17" s="14" t="s">
        <v>30</v>
      </c>
      <c r="C17" s="14" t="s">
        <v>14</v>
      </c>
      <c r="D17" s="10">
        <f>D12-D25+D174+D190</f>
        <v>496705.72200000001</v>
      </c>
    </row>
    <row r="18" spans="1:11" ht="31.5" x14ac:dyDescent="0.25">
      <c r="A18" s="14" t="s">
        <v>31</v>
      </c>
      <c r="B18" s="14" t="s">
        <v>32</v>
      </c>
      <c r="C18" s="14" t="s">
        <v>14</v>
      </c>
      <c r="D18" s="10">
        <v>0</v>
      </c>
    </row>
    <row r="19" spans="1:11" x14ac:dyDescent="0.25">
      <c r="A19" s="14" t="s">
        <v>33</v>
      </c>
      <c r="B19" s="14" t="s">
        <v>34</v>
      </c>
      <c r="C19" s="14" t="s">
        <v>14</v>
      </c>
      <c r="D19" s="10">
        <v>0</v>
      </c>
    </row>
    <row r="20" spans="1:11" x14ac:dyDescent="0.25">
      <c r="A20" s="14" t="s">
        <v>35</v>
      </c>
      <c r="B20" s="14" t="s">
        <v>36</v>
      </c>
      <c r="C20" s="14" t="s">
        <v>14</v>
      </c>
      <c r="D20" s="10">
        <v>0</v>
      </c>
    </row>
    <row r="21" spans="1:11" x14ac:dyDescent="0.25">
      <c r="A21" s="14" t="s">
        <v>37</v>
      </c>
      <c r="B21" s="14" t="s">
        <v>38</v>
      </c>
      <c r="C21" s="14" t="s">
        <v>14</v>
      </c>
      <c r="D21" s="10">
        <v>0</v>
      </c>
    </row>
    <row r="22" spans="1:11" x14ac:dyDescent="0.25">
      <c r="A22" s="14" t="s">
        <v>39</v>
      </c>
      <c r="B22" s="14" t="s">
        <v>40</v>
      </c>
      <c r="C22" s="14" t="s">
        <v>14</v>
      </c>
      <c r="D22" s="10">
        <f>D16+D10+D9</f>
        <v>484308.46175999986</v>
      </c>
    </row>
    <row r="23" spans="1:11" x14ac:dyDescent="0.25">
      <c r="A23" s="14" t="s">
        <v>41</v>
      </c>
      <c r="B23" s="14" t="s">
        <v>42</v>
      </c>
      <c r="C23" s="14" t="s">
        <v>14</v>
      </c>
      <c r="D23" s="10">
        <v>0</v>
      </c>
    </row>
    <row r="24" spans="1:11" x14ac:dyDescent="0.25">
      <c r="A24" s="14" t="s">
        <v>43</v>
      </c>
      <c r="B24" s="14" t="s">
        <v>44</v>
      </c>
      <c r="C24" s="14" t="s">
        <v>14</v>
      </c>
      <c r="D24" s="10">
        <f>D22-D169</f>
        <v>-28905.10536000022</v>
      </c>
    </row>
    <row r="25" spans="1:11" x14ac:dyDescent="0.25">
      <c r="A25" s="14" t="s">
        <v>45</v>
      </c>
      <c r="B25" s="14" t="s">
        <v>46</v>
      </c>
      <c r="C25" s="14" t="s">
        <v>14</v>
      </c>
      <c r="D25" s="11">
        <v>53558.55</v>
      </c>
    </row>
    <row r="26" spans="1:11" ht="42" customHeight="1" x14ac:dyDescent="0.25">
      <c r="A26" s="16" t="s">
        <v>47</v>
      </c>
      <c r="B26" s="16"/>
      <c r="C26" s="16"/>
      <c r="D26" s="16"/>
    </row>
    <row r="27" spans="1:11" ht="31.5" x14ac:dyDescent="0.25">
      <c r="A27" s="15" t="s">
        <v>166</v>
      </c>
      <c r="B27" s="3" t="s">
        <v>48</v>
      </c>
      <c r="C27" s="3" t="s">
        <v>6</v>
      </c>
      <c r="D27" s="4" t="s">
        <v>49</v>
      </c>
      <c r="E27" s="7"/>
      <c r="F27" s="7"/>
      <c r="G27" s="7"/>
      <c r="H27" s="7"/>
      <c r="I27" s="7"/>
      <c r="J27" s="7"/>
      <c r="K27" s="7"/>
    </row>
    <row r="28" spans="1:11" x14ac:dyDescent="0.25">
      <c r="A28" s="5" t="s">
        <v>58</v>
      </c>
      <c r="B28" s="6" t="s">
        <v>50</v>
      </c>
      <c r="C28" s="6" t="s">
        <v>14</v>
      </c>
      <c r="D28" s="1">
        <f>E28</f>
        <v>24946.344000000001</v>
      </c>
      <c r="E28" s="2">
        <f>'[2]Кротевича 5'!$C$65*'[2]Кротевича 5'!$C$71*'[2]Кротевича 5'!$D$4</f>
        <v>24946.344000000001</v>
      </c>
      <c r="F28" s="2">
        <v>17781.93</v>
      </c>
    </row>
    <row r="29" spans="1:11" ht="31.5" x14ac:dyDescent="0.25">
      <c r="A29" s="5" t="s">
        <v>66</v>
      </c>
      <c r="B29" s="6" t="s">
        <v>51</v>
      </c>
      <c r="C29" s="6" t="s">
        <v>6</v>
      </c>
      <c r="D29" s="1" t="s">
        <v>52</v>
      </c>
    </row>
    <row r="30" spans="1:11" x14ac:dyDescent="0.25">
      <c r="A30" s="5" t="s">
        <v>169</v>
      </c>
      <c r="B30" s="6" t="s">
        <v>53</v>
      </c>
      <c r="C30" s="6" t="s">
        <v>6</v>
      </c>
      <c r="D30" s="1" t="s">
        <v>54</v>
      </c>
    </row>
    <row r="31" spans="1:11" x14ac:dyDescent="0.25">
      <c r="A31" s="5" t="s">
        <v>71</v>
      </c>
      <c r="B31" s="6" t="s">
        <v>2</v>
      </c>
      <c r="C31" s="6" t="s">
        <v>6</v>
      </c>
      <c r="D31" s="1" t="s">
        <v>55</v>
      </c>
    </row>
    <row r="32" spans="1:11" x14ac:dyDescent="0.25">
      <c r="A32" s="5" t="s">
        <v>74</v>
      </c>
      <c r="B32" s="6" t="s">
        <v>56</v>
      </c>
      <c r="C32" s="6" t="s">
        <v>14</v>
      </c>
      <c r="D32" s="1">
        <f>E28/E2</f>
        <v>10.68</v>
      </c>
    </row>
    <row r="33" spans="1:11" ht="31.5" x14ac:dyDescent="0.25">
      <c r="A33" s="15" t="s">
        <v>167</v>
      </c>
      <c r="B33" s="3" t="s">
        <v>48</v>
      </c>
      <c r="C33" s="3" t="s">
        <v>6</v>
      </c>
      <c r="D33" s="4" t="s">
        <v>57</v>
      </c>
      <c r="E33" s="7"/>
      <c r="F33" s="7"/>
      <c r="G33" s="7"/>
      <c r="H33" s="7"/>
      <c r="I33" s="7"/>
      <c r="J33" s="7"/>
      <c r="K33" s="7"/>
    </row>
    <row r="34" spans="1:11" x14ac:dyDescent="0.25">
      <c r="A34" s="5" t="s">
        <v>59</v>
      </c>
      <c r="B34" s="6" t="s">
        <v>50</v>
      </c>
      <c r="C34" s="6" t="s">
        <v>14</v>
      </c>
      <c r="D34" s="1">
        <f>E35+E39+E43+E47</f>
        <v>117219.78720000001</v>
      </c>
    </row>
    <row r="35" spans="1:11" ht="31.5" x14ac:dyDescent="0.25">
      <c r="A35" s="5" t="s">
        <v>170</v>
      </c>
      <c r="B35" s="6" t="s">
        <v>51</v>
      </c>
      <c r="C35" s="6" t="s">
        <v>6</v>
      </c>
      <c r="D35" s="1" t="s">
        <v>119</v>
      </c>
      <c r="E35" s="2">
        <f>'[2]Кротевича 5'!$C$60*12*E2</f>
        <v>37839.960000000006</v>
      </c>
    </row>
    <row r="36" spans="1:11" x14ac:dyDescent="0.25">
      <c r="A36" s="5" t="s">
        <v>171</v>
      </c>
      <c r="B36" s="6" t="s">
        <v>53</v>
      </c>
      <c r="C36" s="6" t="s">
        <v>6</v>
      </c>
      <c r="D36" s="1" t="s">
        <v>120</v>
      </c>
    </row>
    <row r="37" spans="1:11" x14ac:dyDescent="0.25">
      <c r="A37" s="5" t="s">
        <v>172</v>
      </c>
      <c r="B37" s="6" t="s">
        <v>2</v>
      </c>
      <c r="C37" s="6" t="s">
        <v>6</v>
      </c>
      <c r="D37" s="1" t="s">
        <v>55</v>
      </c>
    </row>
    <row r="38" spans="1:11" x14ac:dyDescent="0.25">
      <c r="A38" s="5" t="s">
        <v>173</v>
      </c>
      <c r="B38" s="6" t="s">
        <v>56</v>
      </c>
      <c r="C38" s="6" t="s">
        <v>14</v>
      </c>
      <c r="D38" s="1">
        <f>E35/E2</f>
        <v>16.200000000000003</v>
      </c>
    </row>
    <row r="39" spans="1:11" ht="31.5" x14ac:dyDescent="0.25">
      <c r="A39" s="5" t="s">
        <v>174</v>
      </c>
      <c r="B39" s="6" t="s">
        <v>51</v>
      </c>
      <c r="C39" s="6" t="s">
        <v>6</v>
      </c>
      <c r="D39" s="1" t="s">
        <v>121</v>
      </c>
      <c r="E39" s="2">
        <f>'[2]Кротевича 5'!$C$61*12*E2</f>
        <v>46977.609599999996</v>
      </c>
    </row>
    <row r="40" spans="1:11" x14ac:dyDescent="0.25">
      <c r="A40" s="5" t="s">
        <v>175</v>
      </c>
      <c r="B40" s="6" t="s">
        <v>53</v>
      </c>
      <c r="C40" s="6" t="s">
        <v>6</v>
      </c>
      <c r="D40" s="1" t="s">
        <v>60</v>
      </c>
    </row>
    <row r="41" spans="1:11" x14ac:dyDescent="0.25">
      <c r="A41" s="5" t="s">
        <v>176</v>
      </c>
      <c r="B41" s="6" t="s">
        <v>2</v>
      </c>
      <c r="C41" s="6" t="s">
        <v>6</v>
      </c>
      <c r="D41" s="1" t="s">
        <v>55</v>
      </c>
    </row>
    <row r="42" spans="1:11" x14ac:dyDescent="0.25">
      <c r="A42" s="5" t="s">
        <v>177</v>
      </c>
      <c r="B42" s="6" t="s">
        <v>56</v>
      </c>
      <c r="C42" s="6" t="s">
        <v>14</v>
      </c>
      <c r="D42" s="1">
        <f>E39/E2</f>
        <v>20.111999999999998</v>
      </c>
    </row>
    <row r="43" spans="1:11" ht="63" x14ac:dyDescent="0.25">
      <c r="A43" s="5" t="s">
        <v>178</v>
      </c>
      <c r="B43" s="6" t="s">
        <v>51</v>
      </c>
      <c r="C43" s="6" t="s">
        <v>6</v>
      </c>
      <c r="D43" s="1" t="s">
        <v>122</v>
      </c>
      <c r="E43" s="2">
        <f>'[2]Кротевича 5'!$C$62*12*E2</f>
        <v>21750.969600000004</v>
      </c>
    </row>
    <row r="44" spans="1:11" x14ac:dyDescent="0.25">
      <c r="A44" s="5" t="s">
        <v>179</v>
      </c>
      <c r="B44" s="6" t="s">
        <v>53</v>
      </c>
      <c r="C44" s="6" t="s">
        <v>6</v>
      </c>
      <c r="D44" s="1" t="s">
        <v>62</v>
      </c>
    </row>
    <row r="45" spans="1:11" x14ac:dyDescent="0.25">
      <c r="A45" s="5" t="s">
        <v>180</v>
      </c>
      <c r="B45" s="6" t="s">
        <v>2</v>
      </c>
      <c r="C45" s="6" t="s">
        <v>6</v>
      </c>
      <c r="D45" s="1" t="s">
        <v>55</v>
      </c>
    </row>
    <row r="46" spans="1:11" x14ac:dyDescent="0.25">
      <c r="A46" s="5" t="s">
        <v>181</v>
      </c>
      <c r="B46" s="6" t="s">
        <v>56</v>
      </c>
      <c r="C46" s="6" t="s">
        <v>14</v>
      </c>
      <c r="D46" s="1">
        <v>4.6560000000000006</v>
      </c>
    </row>
    <row r="47" spans="1:11" ht="31.5" x14ac:dyDescent="0.25">
      <c r="A47" s="5" t="s">
        <v>182</v>
      </c>
      <c r="B47" s="6" t="s">
        <v>51</v>
      </c>
      <c r="C47" s="6" t="s">
        <v>6</v>
      </c>
      <c r="D47" s="1" t="s">
        <v>123</v>
      </c>
      <c r="E47" s="2">
        <f>'[2]Кротевича 5'!$C$63*12*E2</f>
        <v>10651.248000000001</v>
      </c>
    </row>
    <row r="48" spans="1:11" x14ac:dyDescent="0.25">
      <c r="A48" s="5" t="s">
        <v>183</v>
      </c>
      <c r="B48" s="6" t="s">
        <v>53</v>
      </c>
      <c r="C48" s="6" t="s">
        <v>6</v>
      </c>
      <c r="D48" s="1" t="s">
        <v>64</v>
      </c>
    </row>
    <row r="49" spans="1:11" x14ac:dyDescent="0.25">
      <c r="A49" s="5" t="s">
        <v>184</v>
      </c>
      <c r="B49" s="6" t="s">
        <v>2</v>
      </c>
      <c r="C49" s="6" t="s">
        <v>6</v>
      </c>
      <c r="D49" s="1" t="s">
        <v>55</v>
      </c>
    </row>
    <row r="50" spans="1:11" x14ac:dyDescent="0.25">
      <c r="A50" s="5" t="s">
        <v>185</v>
      </c>
      <c r="B50" s="6" t="s">
        <v>56</v>
      </c>
      <c r="C50" s="6" t="s">
        <v>14</v>
      </c>
      <c r="D50" s="1">
        <f>E47/E2</f>
        <v>4.5600000000000005</v>
      </c>
    </row>
    <row r="51" spans="1:11" x14ac:dyDescent="0.25">
      <c r="A51" s="15" t="s">
        <v>168</v>
      </c>
      <c r="B51" s="3" t="s">
        <v>48</v>
      </c>
      <c r="C51" s="3" t="s">
        <v>6</v>
      </c>
      <c r="D51" s="4" t="s">
        <v>65</v>
      </c>
      <c r="E51" s="7"/>
      <c r="F51" s="7"/>
      <c r="G51" s="7"/>
      <c r="H51" s="7"/>
      <c r="I51" s="7"/>
      <c r="J51" s="7"/>
      <c r="K51" s="7"/>
    </row>
    <row r="52" spans="1:11" x14ac:dyDescent="0.25">
      <c r="A52" s="5" t="s">
        <v>61</v>
      </c>
      <c r="B52" s="6" t="s">
        <v>50</v>
      </c>
      <c r="C52" s="6" t="s">
        <v>14</v>
      </c>
      <c r="D52" s="1">
        <f>E53</f>
        <v>25254.669600000005</v>
      </c>
    </row>
    <row r="53" spans="1:11" ht="31.5" x14ac:dyDescent="0.25">
      <c r="A53" s="5" t="s">
        <v>186</v>
      </c>
      <c r="B53" s="6" t="s">
        <v>51</v>
      </c>
      <c r="C53" s="6" t="s">
        <v>6</v>
      </c>
      <c r="D53" s="1" t="s">
        <v>67</v>
      </c>
      <c r="E53" s="2">
        <f>'[2]Кротевича 5'!$C$69*12*E2</f>
        <v>25254.669600000005</v>
      </c>
      <c r="F53" s="2">
        <v>15584.16</v>
      </c>
    </row>
    <row r="54" spans="1:11" x14ac:dyDescent="0.25">
      <c r="A54" s="5" t="s">
        <v>187</v>
      </c>
      <c r="B54" s="6" t="s">
        <v>53</v>
      </c>
      <c r="C54" s="6" t="s">
        <v>6</v>
      </c>
      <c r="D54" s="1" t="s">
        <v>68</v>
      </c>
    </row>
    <row r="55" spans="1:11" x14ac:dyDescent="0.25">
      <c r="A55" s="5" t="s">
        <v>188</v>
      </c>
      <c r="B55" s="6" t="s">
        <v>2</v>
      </c>
      <c r="C55" s="6" t="s">
        <v>6</v>
      </c>
      <c r="D55" s="1" t="s">
        <v>55</v>
      </c>
    </row>
    <row r="56" spans="1:11" x14ac:dyDescent="0.25">
      <c r="A56" s="5" t="s">
        <v>189</v>
      </c>
      <c r="B56" s="6" t="s">
        <v>56</v>
      </c>
      <c r="C56" s="6" t="s">
        <v>14</v>
      </c>
      <c r="D56" s="1">
        <v>5.4059999999999997</v>
      </c>
    </row>
    <row r="57" spans="1:11" x14ac:dyDescent="0.25">
      <c r="A57" s="15" t="s">
        <v>190</v>
      </c>
      <c r="B57" s="3" t="s">
        <v>48</v>
      </c>
      <c r="C57" s="3" t="s">
        <v>6</v>
      </c>
      <c r="D57" s="4" t="s">
        <v>70</v>
      </c>
      <c r="E57" s="7"/>
      <c r="F57" s="7"/>
      <c r="G57" s="7"/>
      <c r="H57" s="7"/>
      <c r="I57" s="7"/>
      <c r="J57" s="7"/>
      <c r="K57" s="7"/>
    </row>
    <row r="58" spans="1:11" x14ac:dyDescent="0.25">
      <c r="A58" s="5" t="s">
        <v>63</v>
      </c>
      <c r="B58" s="6" t="s">
        <v>50</v>
      </c>
      <c r="C58" s="6" t="s">
        <v>14</v>
      </c>
      <c r="D58" s="1">
        <f>E58</f>
        <v>0</v>
      </c>
      <c r="E58" s="2">
        <v>0</v>
      </c>
    </row>
    <row r="59" spans="1:11" ht="31.5" x14ac:dyDescent="0.25">
      <c r="A59" s="5" t="s">
        <v>191</v>
      </c>
      <c r="B59" s="6" t="s">
        <v>51</v>
      </c>
      <c r="C59" s="6" t="s">
        <v>6</v>
      </c>
      <c r="D59" s="1" t="s">
        <v>70</v>
      </c>
    </row>
    <row r="60" spans="1:11" x14ac:dyDescent="0.25">
      <c r="A60" s="5" t="s">
        <v>192</v>
      </c>
      <c r="B60" s="6" t="s">
        <v>53</v>
      </c>
      <c r="C60" s="6" t="s">
        <v>6</v>
      </c>
      <c r="D60" s="1" t="s">
        <v>72</v>
      </c>
    </row>
    <row r="61" spans="1:11" x14ac:dyDescent="0.25">
      <c r="A61" s="5" t="s">
        <v>193</v>
      </c>
      <c r="B61" s="6" t="s">
        <v>2</v>
      </c>
      <c r="C61" s="6" t="s">
        <v>6</v>
      </c>
      <c r="D61" s="1" t="s">
        <v>55</v>
      </c>
    </row>
    <row r="62" spans="1:11" x14ac:dyDescent="0.25">
      <c r="A62" s="5" t="s">
        <v>194</v>
      </c>
      <c r="B62" s="6" t="s">
        <v>56</v>
      </c>
      <c r="C62" s="6" t="s">
        <v>14</v>
      </c>
      <c r="D62" s="1">
        <v>0</v>
      </c>
    </row>
    <row r="63" spans="1:11" x14ac:dyDescent="0.25">
      <c r="A63" s="15" t="s">
        <v>195</v>
      </c>
      <c r="B63" s="3" t="s">
        <v>48</v>
      </c>
      <c r="C63" s="3" t="s">
        <v>6</v>
      </c>
      <c r="D63" s="4" t="s">
        <v>153</v>
      </c>
      <c r="E63" s="7"/>
      <c r="F63" s="7"/>
      <c r="G63" s="7"/>
      <c r="H63" s="7"/>
      <c r="I63" s="7"/>
      <c r="J63" s="7"/>
      <c r="K63" s="7"/>
    </row>
    <row r="64" spans="1:11" x14ac:dyDescent="0.25">
      <c r="A64" s="5" t="s">
        <v>197</v>
      </c>
      <c r="B64" s="6" t="s">
        <v>50</v>
      </c>
      <c r="C64" s="6" t="s">
        <v>14</v>
      </c>
      <c r="D64" s="1">
        <f>E65</f>
        <v>53200.180800000002</v>
      </c>
    </row>
    <row r="65" spans="1:11" ht="31.5" x14ac:dyDescent="0.25">
      <c r="A65" s="5" t="s">
        <v>198</v>
      </c>
      <c r="B65" s="6" t="s">
        <v>51</v>
      </c>
      <c r="C65" s="6" t="s">
        <v>6</v>
      </c>
      <c r="D65" s="1" t="s">
        <v>153</v>
      </c>
      <c r="E65" s="2">
        <f>'[2]Кротевича 5'!$C$66*12*E2</f>
        <v>53200.180800000002</v>
      </c>
    </row>
    <row r="66" spans="1:11" x14ac:dyDescent="0.25">
      <c r="A66" s="5" t="s">
        <v>199</v>
      </c>
      <c r="B66" s="6" t="s">
        <v>53</v>
      </c>
      <c r="C66" s="6" t="s">
        <v>6</v>
      </c>
      <c r="D66" s="1" t="s">
        <v>68</v>
      </c>
    </row>
    <row r="67" spans="1:11" x14ac:dyDescent="0.25">
      <c r="A67" s="5" t="s">
        <v>196</v>
      </c>
      <c r="B67" s="6" t="s">
        <v>2</v>
      </c>
      <c r="C67" s="6" t="s">
        <v>6</v>
      </c>
      <c r="D67" s="1" t="s">
        <v>55</v>
      </c>
    </row>
    <row r="68" spans="1:11" x14ac:dyDescent="0.25">
      <c r="A68" s="5" t="s">
        <v>200</v>
      </c>
      <c r="B68" s="6" t="s">
        <v>56</v>
      </c>
      <c r="C68" s="6" t="s">
        <v>14</v>
      </c>
      <c r="D68" s="1">
        <f>E65/E2</f>
        <v>22.776</v>
      </c>
    </row>
    <row r="69" spans="1:11" ht="31.5" x14ac:dyDescent="0.25">
      <c r="A69" s="15" t="s">
        <v>201</v>
      </c>
      <c r="B69" s="3" t="s">
        <v>48</v>
      </c>
      <c r="C69" s="3" t="s">
        <v>6</v>
      </c>
      <c r="D69" s="4" t="s">
        <v>73</v>
      </c>
      <c r="E69" s="7"/>
      <c r="F69" s="7"/>
      <c r="G69" s="7"/>
      <c r="H69" s="7"/>
      <c r="I69" s="7"/>
      <c r="J69" s="7"/>
      <c r="K69" s="7"/>
    </row>
    <row r="70" spans="1:11" x14ac:dyDescent="0.25">
      <c r="A70" s="5" t="s">
        <v>202</v>
      </c>
      <c r="B70" s="6" t="s">
        <v>50</v>
      </c>
      <c r="C70" s="6" t="s">
        <v>14</v>
      </c>
      <c r="D70" s="1">
        <f>E70</f>
        <v>44567.064000000006</v>
      </c>
      <c r="E70" s="2">
        <f>'[2]Кротевича 5'!$C$68*12*E2</f>
        <v>44567.064000000006</v>
      </c>
      <c r="F70" s="2">
        <v>24316.84</v>
      </c>
    </row>
    <row r="71" spans="1:11" ht="31.5" x14ac:dyDescent="0.25">
      <c r="A71" s="5" t="s">
        <v>203</v>
      </c>
      <c r="B71" s="6" t="s">
        <v>51</v>
      </c>
      <c r="C71" s="6" t="s">
        <v>6</v>
      </c>
      <c r="D71" s="1" t="s">
        <v>75</v>
      </c>
    </row>
    <row r="72" spans="1:11" x14ac:dyDescent="0.25">
      <c r="A72" s="5" t="s">
        <v>204</v>
      </c>
      <c r="B72" s="6" t="s">
        <v>53</v>
      </c>
      <c r="C72" s="6" t="s">
        <v>6</v>
      </c>
      <c r="D72" s="1" t="s">
        <v>68</v>
      </c>
    </row>
    <row r="73" spans="1:11" x14ac:dyDescent="0.25">
      <c r="A73" s="5" t="s">
        <v>205</v>
      </c>
      <c r="B73" s="6" t="s">
        <v>2</v>
      </c>
      <c r="C73" s="6" t="s">
        <v>6</v>
      </c>
      <c r="D73" s="1" t="s">
        <v>55</v>
      </c>
    </row>
    <row r="74" spans="1:11" x14ac:dyDescent="0.25">
      <c r="A74" s="5" t="s">
        <v>206</v>
      </c>
      <c r="B74" s="6" t="s">
        <v>56</v>
      </c>
      <c r="C74" s="6" t="s">
        <v>14</v>
      </c>
      <c r="D74" s="1">
        <f>E70/E2</f>
        <v>19.080000000000002</v>
      </c>
    </row>
    <row r="75" spans="1:11" ht="31.5" x14ac:dyDescent="0.25">
      <c r="A75" s="15" t="s">
        <v>207</v>
      </c>
      <c r="B75" s="3" t="s">
        <v>48</v>
      </c>
      <c r="C75" s="3" t="s">
        <v>6</v>
      </c>
      <c r="D75" s="4" t="s">
        <v>76</v>
      </c>
      <c r="E75" s="7"/>
      <c r="F75" s="7"/>
      <c r="G75" s="7"/>
      <c r="H75" s="7"/>
      <c r="I75" s="7"/>
      <c r="J75" s="7"/>
      <c r="K75" s="7"/>
    </row>
    <row r="76" spans="1:11" x14ac:dyDescent="0.25">
      <c r="A76" s="5" t="s">
        <v>208</v>
      </c>
      <c r="B76" s="6" t="s">
        <v>50</v>
      </c>
      <c r="C76" s="6" t="s">
        <v>14</v>
      </c>
      <c r="D76" s="1">
        <f>E77</f>
        <v>3862.4788800000001</v>
      </c>
    </row>
    <row r="77" spans="1:11" ht="47.25" x14ac:dyDescent="0.25">
      <c r="A77" s="5" t="s">
        <v>209</v>
      </c>
      <c r="B77" s="6" t="s">
        <v>51</v>
      </c>
      <c r="C77" s="6" t="s">
        <v>6</v>
      </c>
      <c r="D77" s="1" t="s">
        <v>124</v>
      </c>
      <c r="E77" s="2">
        <f>'[2]Кротевича 5'!$C$19*12*E2</f>
        <v>3862.4788800000001</v>
      </c>
    </row>
    <row r="78" spans="1:11" ht="31.5" x14ac:dyDescent="0.25">
      <c r="A78" s="5" t="s">
        <v>210</v>
      </c>
      <c r="B78" s="6" t="s">
        <v>53</v>
      </c>
      <c r="C78" s="6" t="s">
        <v>6</v>
      </c>
      <c r="D78" s="1" t="s">
        <v>125</v>
      </c>
    </row>
    <row r="79" spans="1:11" x14ac:dyDescent="0.25">
      <c r="A79" s="5" t="s">
        <v>211</v>
      </c>
      <c r="B79" s="6" t="s">
        <v>2</v>
      </c>
      <c r="C79" s="6" t="s">
        <v>6</v>
      </c>
      <c r="D79" s="1" t="s">
        <v>69</v>
      </c>
    </row>
    <row r="80" spans="1:11" x14ac:dyDescent="0.25">
      <c r="A80" s="5" t="s">
        <v>212</v>
      </c>
      <c r="B80" s="6" t="s">
        <v>56</v>
      </c>
      <c r="C80" s="6" t="s">
        <v>14</v>
      </c>
      <c r="D80" s="1">
        <f>E77/E2</f>
        <v>1.6536</v>
      </c>
    </row>
    <row r="81" spans="1:11" ht="47.25" x14ac:dyDescent="0.25">
      <c r="A81" s="15" t="s">
        <v>213</v>
      </c>
      <c r="B81" s="3" t="s">
        <v>48</v>
      </c>
      <c r="C81" s="3" t="s">
        <v>6</v>
      </c>
      <c r="D81" s="4" t="s">
        <v>77</v>
      </c>
      <c r="E81" s="7"/>
      <c r="F81" s="7"/>
      <c r="G81" s="7"/>
      <c r="H81" s="7"/>
      <c r="I81" s="7"/>
      <c r="J81" s="7"/>
      <c r="K81" s="7"/>
    </row>
    <row r="82" spans="1:11" x14ac:dyDescent="0.25">
      <c r="A82" s="5" t="s">
        <v>214</v>
      </c>
      <c r="B82" s="6" t="s">
        <v>50</v>
      </c>
      <c r="C82" s="6" t="s">
        <v>14</v>
      </c>
      <c r="D82" s="1">
        <f>E83+E87</f>
        <v>2186.3088000000002</v>
      </c>
    </row>
    <row r="83" spans="1:11" ht="31.5" x14ac:dyDescent="0.25">
      <c r="A83" s="5" t="s">
        <v>215</v>
      </c>
      <c r="B83" s="6" t="s">
        <v>51</v>
      </c>
      <c r="C83" s="6" t="s">
        <v>6</v>
      </c>
      <c r="D83" s="1" t="s">
        <v>78</v>
      </c>
      <c r="E83" s="2">
        <f>'[2]Кротевича 5'!$C$40*12*E2</f>
        <v>1345.4208000000003</v>
      </c>
    </row>
    <row r="84" spans="1:11" x14ac:dyDescent="0.25">
      <c r="A84" s="5" t="s">
        <v>216</v>
      </c>
      <c r="B84" s="6" t="s">
        <v>53</v>
      </c>
      <c r="C84" s="6" t="s">
        <v>6</v>
      </c>
      <c r="D84" s="1" t="s">
        <v>72</v>
      </c>
    </row>
    <row r="85" spans="1:11" x14ac:dyDescent="0.25">
      <c r="A85" s="5" t="s">
        <v>217</v>
      </c>
      <c r="B85" s="6" t="s">
        <v>2</v>
      </c>
      <c r="C85" s="6" t="s">
        <v>6</v>
      </c>
      <c r="D85" s="1" t="s">
        <v>79</v>
      </c>
    </row>
    <row r="86" spans="1:11" x14ac:dyDescent="0.25">
      <c r="A86" s="5" t="s">
        <v>218</v>
      </c>
      <c r="B86" s="6" t="s">
        <v>56</v>
      </c>
      <c r="C86" s="6" t="s">
        <v>14</v>
      </c>
      <c r="D86" s="1">
        <v>0</v>
      </c>
    </row>
    <row r="87" spans="1:11" ht="31.5" x14ac:dyDescent="0.25">
      <c r="A87" s="5" t="s">
        <v>219</v>
      </c>
      <c r="B87" s="6" t="s">
        <v>51</v>
      </c>
      <c r="C87" s="6" t="s">
        <v>6</v>
      </c>
      <c r="D87" s="1" t="s">
        <v>80</v>
      </c>
      <c r="E87" s="2">
        <f>'[2]Кротевича 5'!$C$39*12*E2</f>
        <v>840.88800000000003</v>
      </c>
    </row>
    <row r="88" spans="1:11" x14ac:dyDescent="0.25">
      <c r="A88" s="5" t="s">
        <v>220</v>
      </c>
      <c r="B88" s="6" t="s">
        <v>53</v>
      </c>
      <c r="C88" s="6" t="s">
        <v>6</v>
      </c>
      <c r="D88" s="1" t="s">
        <v>81</v>
      </c>
    </row>
    <row r="89" spans="1:11" x14ac:dyDescent="0.25">
      <c r="A89" s="5" t="s">
        <v>221</v>
      </c>
      <c r="B89" s="6" t="s">
        <v>2</v>
      </c>
      <c r="C89" s="6" t="s">
        <v>6</v>
      </c>
      <c r="D89" s="1" t="s">
        <v>126</v>
      </c>
    </row>
    <row r="90" spans="1:11" x14ac:dyDescent="0.25">
      <c r="A90" s="5" t="s">
        <v>222</v>
      </c>
      <c r="B90" s="6" t="s">
        <v>56</v>
      </c>
      <c r="C90" s="6" t="s">
        <v>14</v>
      </c>
      <c r="D90" s="1">
        <v>0.18</v>
      </c>
    </row>
    <row r="91" spans="1:11" ht="63" x14ac:dyDescent="0.25">
      <c r="A91" s="15" t="s">
        <v>223</v>
      </c>
      <c r="B91" s="3" t="s">
        <v>48</v>
      </c>
      <c r="C91" s="3" t="s">
        <v>6</v>
      </c>
      <c r="D91" s="4" t="s">
        <v>82</v>
      </c>
      <c r="E91" s="7"/>
      <c r="F91" s="7"/>
      <c r="G91" s="7"/>
      <c r="H91" s="7"/>
      <c r="I91" s="7"/>
      <c r="J91" s="7"/>
      <c r="K91" s="7"/>
    </row>
    <row r="92" spans="1:11" x14ac:dyDescent="0.25">
      <c r="A92" s="5" t="s">
        <v>224</v>
      </c>
      <c r="B92" s="6" t="s">
        <v>50</v>
      </c>
      <c r="C92" s="6" t="s">
        <v>14</v>
      </c>
      <c r="D92" s="1">
        <f>E93+E97+E101+E105+E109+E113+E117+E121+E125</f>
        <v>106462.02672000002</v>
      </c>
      <c r="E92" s="7"/>
    </row>
    <row r="93" spans="1:11" ht="31.5" x14ac:dyDescent="0.25">
      <c r="A93" s="5" t="s">
        <v>225</v>
      </c>
      <c r="B93" s="6" t="s">
        <v>51</v>
      </c>
      <c r="C93" s="6" t="s">
        <v>6</v>
      </c>
      <c r="D93" s="1" t="s">
        <v>127</v>
      </c>
      <c r="E93" s="2">
        <f>('[2]Кротевича 5'!$C$50+'[2]Кротевича 5'!$C$58)*12*E2</f>
        <v>4151.1837600000008</v>
      </c>
    </row>
    <row r="94" spans="1:11" x14ac:dyDescent="0.25">
      <c r="A94" s="5" t="s">
        <v>226</v>
      </c>
      <c r="B94" s="6" t="s">
        <v>53</v>
      </c>
      <c r="C94" s="6" t="s">
        <v>6</v>
      </c>
      <c r="D94" s="1" t="s">
        <v>128</v>
      </c>
    </row>
    <row r="95" spans="1:11" x14ac:dyDescent="0.25">
      <c r="A95" s="5" t="s">
        <v>227</v>
      </c>
      <c r="B95" s="6" t="s">
        <v>2</v>
      </c>
      <c r="C95" s="6" t="s">
        <v>6</v>
      </c>
      <c r="D95" s="1" t="s">
        <v>55</v>
      </c>
    </row>
    <row r="96" spans="1:11" x14ac:dyDescent="0.25">
      <c r="A96" s="5" t="s">
        <v>228</v>
      </c>
      <c r="B96" s="6" t="s">
        <v>56</v>
      </c>
      <c r="C96" s="6" t="s">
        <v>14</v>
      </c>
      <c r="D96" s="1">
        <f>E93/E2</f>
        <v>1.7772000000000001</v>
      </c>
    </row>
    <row r="97" spans="1:6" ht="47.25" x14ac:dyDescent="0.25">
      <c r="A97" s="5" t="s">
        <v>229</v>
      </c>
      <c r="B97" s="6" t="s">
        <v>51</v>
      </c>
      <c r="C97" s="6" t="s">
        <v>6</v>
      </c>
      <c r="D97" s="1" t="s">
        <v>154</v>
      </c>
      <c r="E97" s="2">
        <f>'[2]Кротевича 5'!$C$43*12*E2</f>
        <v>8484.5599200000015</v>
      </c>
      <c r="F97" s="2" t="s">
        <v>163</v>
      </c>
    </row>
    <row r="98" spans="1:6" x14ac:dyDescent="0.25">
      <c r="A98" s="5" t="s">
        <v>230</v>
      </c>
      <c r="B98" s="6" t="s">
        <v>53</v>
      </c>
      <c r="C98" s="6" t="s">
        <v>6</v>
      </c>
      <c r="D98" s="1" t="s">
        <v>155</v>
      </c>
    </row>
    <row r="99" spans="1:6" x14ac:dyDescent="0.25">
      <c r="A99" s="5" t="s">
        <v>231</v>
      </c>
      <c r="B99" s="6" t="s">
        <v>2</v>
      </c>
      <c r="C99" s="6" t="s">
        <v>6</v>
      </c>
      <c r="D99" s="1" t="s">
        <v>55</v>
      </c>
    </row>
    <row r="100" spans="1:6" x14ac:dyDescent="0.25">
      <c r="A100" s="5" t="s">
        <v>232</v>
      </c>
      <c r="B100" s="6" t="s">
        <v>56</v>
      </c>
      <c r="C100" s="6" t="s">
        <v>14</v>
      </c>
      <c r="D100" s="1">
        <f>E97/E2</f>
        <v>3.6324000000000005</v>
      </c>
    </row>
    <row r="101" spans="1:6" ht="47.25" x14ac:dyDescent="0.25">
      <c r="A101" s="5" t="s">
        <v>233</v>
      </c>
      <c r="B101" s="6" t="s">
        <v>51</v>
      </c>
      <c r="C101" s="6" t="s">
        <v>6</v>
      </c>
      <c r="D101" s="1" t="s">
        <v>157</v>
      </c>
      <c r="E101" s="2">
        <f>('[2]Кротевича 5'!$C$45+'[2]Кротевича 5'!$C$46+'[2]Кротевича 5'!$C$53+'[2]Кротевича 5'!$C$54)*12*E2</f>
        <v>66985.138080000004</v>
      </c>
    </row>
    <row r="102" spans="1:6" x14ac:dyDescent="0.25">
      <c r="A102" s="5" t="s">
        <v>234</v>
      </c>
      <c r="B102" s="6" t="s">
        <v>53</v>
      </c>
      <c r="C102" s="6" t="s">
        <v>6</v>
      </c>
      <c r="D102" s="1" t="s">
        <v>130</v>
      </c>
    </row>
    <row r="103" spans="1:6" x14ac:dyDescent="0.25">
      <c r="A103" s="5" t="s">
        <v>235</v>
      </c>
      <c r="B103" s="6" t="s">
        <v>2</v>
      </c>
      <c r="C103" s="6" t="s">
        <v>6</v>
      </c>
      <c r="D103" s="1" t="s">
        <v>55</v>
      </c>
    </row>
    <row r="104" spans="1:6" x14ac:dyDescent="0.25">
      <c r="A104" s="5" t="s">
        <v>236</v>
      </c>
      <c r="B104" s="6" t="s">
        <v>56</v>
      </c>
      <c r="C104" s="6" t="s">
        <v>14</v>
      </c>
      <c r="D104" s="1">
        <f>E101/E2</f>
        <v>28.677599999999998</v>
      </c>
    </row>
    <row r="105" spans="1:6" ht="31.5" x14ac:dyDescent="0.25">
      <c r="A105" s="5" t="s">
        <v>237</v>
      </c>
      <c r="B105" s="6" t="s">
        <v>51</v>
      </c>
      <c r="C105" s="6" t="s">
        <v>6</v>
      </c>
      <c r="D105" s="1" t="s">
        <v>156</v>
      </c>
      <c r="E105" s="2">
        <f>'[2]Кротевича 5'!$C$47*12*'[2]Кротевича 5'!$D$4</f>
        <v>6727.1040000000003</v>
      </c>
    </row>
    <row r="106" spans="1:6" x14ac:dyDescent="0.25">
      <c r="A106" s="5" t="s">
        <v>238</v>
      </c>
      <c r="B106" s="6" t="s">
        <v>53</v>
      </c>
      <c r="C106" s="6" t="s">
        <v>6</v>
      </c>
      <c r="D106" s="1" t="s">
        <v>129</v>
      </c>
    </row>
    <row r="107" spans="1:6" x14ac:dyDescent="0.25">
      <c r="A107" s="5" t="s">
        <v>239</v>
      </c>
      <c r="B107" s="6" t="s">
        <v>2</v>
      </c>
      <c r="C107" s="6" t="s">
        <v>6</v>
      </c>
      <c r="D107" s="1" t="s">
        <v>55</v>
      </c>
    </row>
    <row r="108" spans="1:6" x14ac:dyDescent="0.25">
      <c r="A108" s="5" t="s">
        <v>240</v>
      </c>
      <c r="B108" s="6" t="s">
        <v>56</v>
      </c>
      <c r="C108" s="6" t="s">
        <v>14</v>
      </c>
      <c r="D108" s="1">
        <f>E105/E2</f>
        <v>2.88</v>
      </c>
    </row>
    <row r="109" spans="1:6" ht="31.5" x14ac:dyDescent="0.25">
      <c r="A109" s="5" t="s">
        <v>241</v>
      </c>
      <c r="B109" s="6" t="s">
        <v>51</v>
      </c>
      <c r="C109" s="6" t="s">
        <v>6</v>
      </c>
      <c r="D109" s="1" t="s">
        <v>83</v>
      </c>
      <c r="E109" s="2">
        <f>('[2]Кротевича 5'!$C$49+'[2]Кротевича 5'!$C$55)*12*E2</f>
        <v>8801.2943999999989</v>
      </c>
    </row>
    <row r="110" spans="1:6" x14ac:dyDescent="0.25">
      <c r="A110" s="5" t="s">
        <v>242</v>
      </c>
      <c r="B110" s="6" t="s">
        <v>53</v>
      </c>
      <c r="C110" s="6" t="s">
        <v>6</v>
      </c>
      <c r="D110" s="1" t="s">
        <v>120</v>
      </c>
    </row>
    <row r="111" spans="1:6" x14ac:dyDescent="0.25">
      <c r="A111" s="5" t="s">
        <v>243</v>
      </c>
      <c r="B111" s="6" t="s">
        <v>2</v>
      </c>
      <c r="C111" s="6" t="s">
        <v>6</v>
      </c>
      <c r="D111" s="1" t="s">
        <v>55</v>
      </c>
    </row>
    <row r="112" spans="1:6" x14ac:dyDescent="0.25">
      <c r="A112" s="5" t="s">
        <v>244</v>
      </c>
      <c r="B112" s="6" t="s">
        <v>56</v>
      </c>
      <c r="C112" s="6" t="s">
        <v>14</v>
      </c>
      <c r="D112" s="1">
        <f>E109/E2</f>
        <v>3.7679999999999993</v>
      </c>
    </row>
    <row r="113" spans="1:5" ht="31.5" x14ac:dyDescent="0.25">
      <c r="A113" s="5" t="s">
        <v>245</v>
      </c>
      <c r="B113" s="6" t="s">
        <v>51</v>
      </c>
      <c r="C113" s="6" t="s">
        <v>6</v>
      </c>
      <c r="D113" s="1" t="s">
        <v>133</v>
      </c>
      <c r="E113" s="2">
        <f>'[2]Кротевича 5'!$C$57*12*E2</f>
        <v>2074.1904</v>
      </c>
    </row>
    <row r="114" spans="1:5" x14ac:dyDescent="0.25">
      <c r="A114" s="5" t="s">
        <v>246</v>
      </c>
      <c r="B114" s="6" t="s">
        <v>53</v>
      </c>
      <c r="C114" s="6" t="s">
        <v>6</v>
      </c>
      <c r="D114" s="1" t="s">
        <v>72</v>
      </c>
    </row>
    <row r="115" spans="1:5" x14ac:dyDescent="0.25">
      <c r="A115" s="5" t="s">
        <v>247</v>
      </c>
      <c r="B115" s="6" t="s">
        <v>2</v>
      </c>
      <c r="C115" s="6" t="s">
        <v>6</v>
      </c>
      <c r="D115" s="1" t="s">
        <v>55</v>
      </c>
    </row>
    <row r="116" spans="1:5" x14ac:dyDescent="0.25">
      <c r="A116" s="5" t="s">
        <v>248</v>
      </c>
      <c r="B116" s="6" t="s">
        <v>56</v>
      </c>
      <c r="C116" s="6" t="s">
        <v>14</v>
      </c>
      <c r="D116" s="1">
        <f>E113/E2</f>
        <v>0.8879999999999999</v>
      </c>
    </row>
    <row r="117" spans="1:5" ht="31.5" x14ac:dyDescent="0.25">
      <c r="A117" s="5" t="s">
        <v>249</v>
      </c>
      <c r="B117" s="6" t="s">
        <v>51</v>
      </c>
      <c r="C117" s="6" t="s">
        <v>6</v>
      </c>
      <c r="D117" s="1" t="s">
        <v>131</v>
      </c>
      <c r="E117" s="2">
        <f>'[2]Кротевича 5'!$C$48*12*E2</f>
        <v>4765.0320000000002</v>
      </c>
    </row>
    <row r="118" spans="1:5" x14ac:dyDescent="0.25">
      <c r="A118" s="5" t="s">
        <v>250</v>
      </c>
      <c r="B118" s="6" t="s">
        <v>53</v>
      </c>
      <c r="C118" s="6" t="s">
        <v>6</v>
      </c>
      <c r="D118" s="1" t="s">
        <v>72</v>
      </c>
    </row>
    <row r="119" spans="1:5" x14ac:dyDescent="0.25">
      <c r="A119" s="5" t="s">
        <v>251</v>
      </c>
      <c r="B119" s="6" t="s">
        <v>2</v>
      </c>
      <c r="C119" s="6" t="s">
        <v>6</v>
      </c>
      <c r="D119" s="1" t="s">
        <v>55</v>
      </c>
    </row>
    <row r="120" spans="1:5" x14ac:dyDescent="0.25">
      <c r="A120" s="5" t="s">
        <v>252</v>
      </c>
      <c r="B120" s="6" t="s">
        <v>56</v>
      </c>
      <c r="C120" s="6" t="s">
        <v>14</v>
      </c>
      <c r="D120" s="1">
        <f>E117/E2</f>
        <v>2.04</v>
      </c>
    </row>
    <row r="121" spans="1:5" ht="31.5" x14ac:dyDescent="0.25">
      <c r="A121" s="5" t="s">
        <v>253</v>
      </c>
      <c r="B121" s="6" t="s">
        <v>51</v>
      </c>
      <c r="C121" s="6" t="s">
        <v>6</v>
      </c>
      <c r="D121" s="1" t="s">
        <v>84</v>
      </c>
      <c r="E121" s="2">
        <f>'[2]Кротевича 5'!$C$56*12*E2</f>
        <v>4473.5241599999999</v>
      </c>
    </row>
    <row r="122" spans="1:5" x14ac:dyDescent="0.25">
      <c r="A122" s="5" t="s">
        <v>254</v>
      </c>
      <c r="B122" s="6" t="s">
        <v>53</v>
      </c>
      <c r="C122" s="6" t="s">
        <v>6</v>
      </c>
      <c r="D122" s="1" t="s">
        <v>132</v>
      </c>
    </row>
    <row r="123" spans="1:5" x14ac:dyDescent="0.25">
      <c r="A123" s="5" t="s">
        <v>255</v>
      </c>
      <c r="B123" s="6" t="s">
        <v>2</v>
      </c>
      <c r="C123" s="6" t="s">
        <v>6</v>
      </c>
      <c r="D123" s="1" t="s">
        <v>55</v>
      </c>
    </row>
    <row r="124" spans="1:5" x14ac:dyDescent="0.25">
      <c r="A124" s="5" t="s">
        <v>256</v>
      </c>
      <c r="B124" s="6" t="s">
        <v>56</v>
      </c>
      <c r="C124" s="6" t="s">
        <v>14</v>
      </c>
      <c r="D124" s="1">
        <f>E121/E2</f>
        <v>1.9151999999999998</v>
      </c>
    </row>
    <row r="125" spans="1:5" ht="31.5" x14ac:dyDescent="0.25">
      <c r="A125" s="5" t="s">
        <v>257</v>
      </c>
      <c r="B125" s="6" t="s">
        <v>51</v>
      </c>
      <c r="C125" s="6" t="s">
        <v>6</v>
      </c>
      <c r="D125" s="1" t="s">
        <v>134</v>
      </c>
      <c r="E125" s="2">
        <v>0</v>
      </c>
    </row>
    <row r="126" spans="1:5" x14ac:dyDescent="0.25">
      <c r="A126" s="5" t="s">
        <v>258</v>
      </c>
      <c r="B126" s="6" t="s">
        <v>53</v>
      </c>
      <c r="C126" s="6" t="s">
        <v>6</v>
      </c>
      <c r="D126" s="1" t="s">
        <v>72</v>
      </c>
    </row>
    <row r="127" spans="1:5" x14ac:dyDescent="0.25">
      <c r="A127" s="5" t="s">
        <v>259</v>
      </c>
      <c r="B127" s="6" t="s">
        <v>2</v>
      </c>
      <c r="C127" s="6" t="s">
        <v>6</v>
      </c>
      <c r="D127" s="1" t="s">
        <v>55</v>
      </c>
    </row>
    <row r="128" spans="1:5" x14ac:dyDescent="0.25">
      <c r="A128" s="5" t="s">
        <v>260</v>
      </c>
      <c r="B128" s="6" t="s">
        <v>56</v>
      </c>
      <c r="C128" s="6" t="s">
        <v>14</v>
      </c>
      <c r="D128" s="1">
        <f>E125/E2</f>
        <v>0</v>
      </c>
    </row>
    <row r="129" spans="1:5" ht="47.25" x14ac:dyDescent="0.25">
      <c r="A129" s="15" t="s">
        <v>261</v>
      </c>
      <c r="B129" s="3" t="s">
        <v>48</v>
      </c>
      <c r="C129" s="3" t="s">
        <v>6</v>
      </c>
      <c r="D129" s="4" t="s">
        <v>85</v>
      </c>
    </row>
    <row r="130" spans="1:5" x14ac:dyDescent="0.25">
      <c r="A130" s="5" t="s">
        <v>262</v>
      </c>
      <c r="B130" s="6" t="s">
        <v>50</v>
      </c>
      <c r="C130" s="6" t="s">
        <v>14</v>
      </c>
      <c r="D130" s="1">
        <f>E131+E135+E139+E143</f>
        <v>83811.306960000002</v>
      </c>
    </row>
    <row r="131" spans="1:5" ht="31.5" x14ac:dyDescent="0.25">
      <c r="A131" s="5" t="s">
        <v>263</v>
      </c>
      <c r="B131" s="6" t="s">
        <v>51</v>
      </c>
      <c r="C131" s="6" t="s">
        <v>6</v>
      </c>
      <c r="D131" s="1" t="s">
        <v>145</v>
      </c>
      <c r="E131" s="2">
        <f>'[2]Кротевича 5'!$C$21*12*E2</f>
        <v>47033.668799999999</v>
      </c>
    </row>
    <row r="132" spans="1:5" ht="110.25" x14ac:dyDescent="0.25">
      <c r="A132" s="5" t="s">
        <v>264</v>
      </c>
      <c r="B132" s="6" t="s">
        <v>53</v>
      </c>
      <c r="C132" s="6" t="s">
        <v>6</v>
      </c>
      <c r="D132" s="1" t="s">
        <v>146</v>
      </c>
    </row>
    <row r="133" spans="1:5" x14ac:dyDescent="0.25">
      <c r="A133" s="5" t="s">
        <v>265</v>
      </c>
      <c r="B133" s="6" t="s">
        <v>2</v>
      </c>
      <c r="C133" s="6" t="s">
        <v>6</v>
      </c>
      <c r="D133" s="1" t="s">
        <v>55</v>
      </c>
    </row>
    <row r="134" spans="1:5" x14ac:dyDescent="0.25">
      <c r="A134" s="5" t="s">
        <v>266</v>
      </c>
      <c r="B134" s="6" t="s">
        <v>56</v>
      </c>
      <c r="C134" s="6" t="s">
        <v>14</v>
      </c>
      <c r="D134" s="1">
        <f>E131/E2</f>
        <v>20.135999999999999</v>
      </c>
    </row>
    <row r="135" spans="1:5" ht="31.5" x14ac:dyDescent="0.25">
      <c r="A135" s="5" t="s">
        <v>267</v>
      </c>
      <c r="B135" s="6" t="s">
        <v>51</v>
      </c>
      <c r="C135" s="6" t="s">
        <v>6</v>
      </c>
      <c r="D135" s="1" t="s">
        <v>147</v>
      </c>
      <c r="E135" s="2">
        <f>'[2]Кротевича 5'!$C$24*12*E2</f>
        <v>19222.699680000002</v>
      </c>
    </row>
    <row r="136" spans="1:5" ht="189" x14ac:dyDescent="0.25">
      <c r="A136" s="5" t="s">
        <v>268</v>
      </c>
      <c r="B136" s="6" t="s">
        <v>53</v>
      </c>
      <c r="C136" s="6" t="s">
        <v>6</v>
      </c>
      <c r="D136" s="1" t="s">
        <v>148</v>
      </c>
    </row>
    <row r="137" spans="1:5" x14ac:dyDescent="0.25">
      <c r="A137" s="5" t="s">
        <v>269</v>
      </c>
      <c r="B137" s="6" t="s">
        <v>2</v>
      </c>
      <c r="C137" s="6" t="s">
        <v>6</v>
      </c>
      <c r="D137" s="1" t="s">
        <v>55</v>
      </c>
    </row>
    <row r="138" spans="1:5" x14ac:dyDescent="0.25">
      <c r="A138" s="5" t="s">
        <v>270</v>
      </c>
      <c r="B138" s="6" t="s">
        <v>56</v>
      </c>
      <c r="C138" s="6" t="s">
        <v>14</v>
      </c>
      <c r="D138" s="1">
        <f>E135/E2</f>
        <v>8.2295999999999996</v>
      </c>
    </row>
    <row r="139" spans="1:5" ht="31.5" x14ac:dyDescent="0.25">
      <c r="A139" s="5" t="s">
        <v>271</v>
      </c>
      <c r="B139" s="6" t="s">
        <v>51</v>
      </c>
      <c r="C139" s="6" t="s">
        <v>6</v>
      </c>
      <c r="D139" s="1" t="s">
        <v>149</v>
      </c>
      <c r="E139" s="2">
        <f>'[2]Кротевича 5'!$C$28*12*E2</f>
        <v>13947.52896</v>
      </c>
    </row>
    <row r="140" spans="1:5" ht="78.75" x14ac:dyDescent="0.25">
      <c r="A140" s="5" t="s">
        <v>272</v>
      </c>
      <c r="B140" s="6" t="s">
        <v>53</v>
      </c>
      <c r="C140" s="6" t="s">
        <v>6</v>
      </c>
      <c r="D140" s="1" t="s">
        <v>150</v>
      </c>
    </row>
    <row r="141" spans="1:5" x14ac:dyDescent="0.25">
      <c r="A141" s="5" t="s">
        <v>273</v>
      </c>
      <c r="B141" s="6" t="s">
        <v>2</v>
      </c>
      <c r="C141" s="6" t="s">
        <v>6</v>
      </c>
      <c r="D141" s="1" t="s">
        <v>55</v>
      </c>
    </row>
    <row r="142" spans="1:5" x14ac:dyDescent="0.25">
      <c r="A142" s="5" t="s">
        <v>274</v>
      </c>
      <c r="B142" s="6" t="s">
        <v>56</v>
      </c>
      <c r="C142" s="6" t="s">
        <v>14</v>
      </c>
      <c r="D142" s="1">
        <f>E139/E2</f>
        <v>5.9711999999999996</v>
      </c>
    </row>
    <row r="143" spans="1:5" ht="31.5" x14ac:dyDescent="0.25">
      <c r="A143" s="5" t="s">
        <v>275</v>
      </c>
      <c r="B143" s="6" t="s">
        <v>51</v>
      </c>
      <c r="C143" s="6" t="s">
        <v>6</v>
      </c>
      <c r="D143" s="1" t="s">
        <v>151</v>
      </c>
      <c r="E143" s="2">
        <f>'[2]Кротевича 5'!$C$31*12*E2</f>
        <v>3607.4095200000002</v>
      </c>
    </row>
    <row r="144" spans="1:5" ht="47.25" x14ac:dyDescent="0.25">
      <c r="A144" s="5" t="s">
        <v>276</v>
      </c>
      <c r="B144" s="6" t="s">
        <v>53</v>
      </c>
      <c r="C144" s="6" t="s">
        <v>6</v>
      </c>
      <c r="D144" s="1" t="s">
        <v>152</v>
      </c>
    </row>
    <row r="145" spans="1:5" x14ac:dyDescent="0.25">
      <c r="A145" s="5" t="s">
        <v>277</v>
      </c>
      <c r="B145" s="6" t="s">
        <v>2</v>
      </c>
      <c r="C145" s="6" t="s">
        <v>6</v>
      </c>
      <c r="D145" s="1" t="s">
        <v>55</v>
      </c>
    </row>
    <row r="146" spans="1:5" x14ac:dyDescent="0.25">
      <c r="A146" s="5" t="s">
        <v>278</v>
      </c>
      <c r="B146" s="6" t="s">
        <v>56</v>
      </c>
      <c r="C146" s="6" t="s">
        <v>14</v>
      </c>
      <c r="D146" s="1">
        <f>E143/E2</f>
        <v>1.5444</v>
      </c>
    </row>
    <row r="147" spans="1:5" ht="47.25" x14ac:dyDescent="0.25">
      <c r="A147" s="15" t="s">
        <v>279</v>
      </c>
      <c r="B147" s="3" t="s">
        <v>48</v>
      </c>
      <c r="C147" s="3" t="s">
        <v>6</v>
      </c>
      <c r="D147" s="4" t="s">
        <v>86</v>
      </c>
    </row>
    <row r="148" spans="1:5" x14ac:dyDescent="0.25">
      <c r="A148" s="5" t="s">
        <v>280</v>
      </c>
      <c r="B148" s="6" t="s">
        <v>50</v>
      </c>
      <c r="C148" s="6" t="s">
        <v>14</v>
      </c>
      <c r="D148" s="1">
        <f>E149+E153+E157+E161+E165</f>
        <v>51703.400160000005</v>
      </c>
    </row>
    <row r="149" spans="1:5" ht="31.5" x14ac:dyDescent="0.25">
      <c r="A149" s="5" t="s">
        <v>281</v>
      </c>
      <c r="B149" s="6" t="s">
        <v>51</v>
      </c>
      <c r="C149" s="6" t="s">
        <v>6</v>
      </c>
      <c r="D149" s="1" t="s">
        <v>137</v>
      </c>
      <c r="E149" s="2">
        <f>'[2]Кротевича 5'!$C$10*12*E2</f>
        <v>6797.1780000000008</v>
      </c>
    </row>
    <row r="150" spans="1:5" ht="141.75" x14ac:dyDescent="0.25">
      <c r="A150" s="5" t="s">
        <v>282</v>
      </c>
      <c r="B150" s="6" t="s">
        <v>53</v>
      </c>
      <c r="C150" s="6" t="s">
        <v>6</v>
      </c>
      <c r="D150" s="1" t="s">
        <v>138</v>
      </c>
    </row>
    <row r="151" spans="1:5" x14ac:dyDescent="0.25">
      <c r="A151" s="5" t="s">
        <v>283</v>
      </c>
      <c r="B151" s="6" t="s">
        <v>2</v>
      </c>
      <c r="C151" s="6" t="s">
        <v>6</v>
      </c>
      <c r="D151" s="1" t="s">
        <v>55</v>
      </c>
    </row>
    <row r="152" spans="1:5" x14ac:dyDescent="0.25">
      <c r="A152" s="5" t="s">
        <v>284</v>
      </c>
      <c r="B152" s="6" t="s">
        <v>56</v>
      </c>
      <c r="C152" s="6" t="s">
        <v>14</v>
      </c>
      <c r="D152" s="1">
        <f>E149/E2</f>
        <v>2.91</v>
      </c>
    </row>
    <row r="153" spans="1:5" ht="31.5" x14ac:dyDescent="0.25">
      <c r="A153" s="5" t="s">
        <v>285</v>
      </c>
      <c r="B153" s="6" t="s">
        <v>51</v>
      </c>
      <c r="C153" s="6" t="s">
        <v>6</v>
      </c>
      <c r="D153" s="1" t="s">
        <v>139</v>
      </c>
      <c r="E153" s="2">
        <f>'[2]Кротевича 5'!$C$13*12*E2</f>
        <v>13829.80464</v>
      </c>
    </row>
    <row r="154" spans="1:5" ht="47.25" x14ac:dyDescent="0.25">
      <c r="A154" s="5" t="s">
        <v>286</v>
      </c>
      <c r="B154" s="6" t="s">
        <v>53</v>
      </c>
      <c r="C154" s="6" t="s">
        <v>6</v>
      </c>
      <c r="D154" s="1" t="s">
        <v>140</v>
      </c>
    </row>
    <row r="155" spans="1:5" x14ac:dyDescent="0.25">
      <c r="A155" s="5" t="s">
        <v>287</v>
      </c>
      <c r="B155" s="6" t="s">
        <v>2</v>
      </c>
      <c r="C155" s="6" t="s">
        <v>6</v>
      </c>
      <c r="D155" s="1" t="s">
        <v>55</v>
      </c>
    </row>
    <row r="156" spans="1:5" x14ac:dyDescent="0.25">
      <c r="A156" s="5" t="s">
        <v>288</v>
      </c>
      <c r="B156" s="6" t="s">
        <v>56</v>
      </c>
      <c r="C156" s="6" t="s">
        <v>14</v>
      </c>
      <c r="D156" s="1">
        <f>E153/E2</f>
        <v>5.9207999999999998</v>
      </c>
    </row>
    <row r="157" spans="1:5" ht="31.5" x14ac:dyDescent="0.25">
      <c r="A157" s="5" t="s">
        <v>289</v>
      </c>
      <c r="B157" s="6" t="s">
        <v>51</v>
      </c>
      <c r="C157" s="6" t="s">
        <v>6</v>
      </c>
      <c r="D157" s="1" t="s">
        <v>141</v>
      </c>
      <c r="E157" s="2">
        <f>'[2]Кротевича 5'!$C$15*12*E2</f>
        <v>6017.9551200000005</v>
      </c>
    </row>
    <row r="158" spans="1:5" ht="47.25" x14ac:dyDescent="0.25">
      <c r="A158" s="5" t="s">
        <v>290</v>
      </c>
      <c r="B158" s="6" t="s">
        <v>53</v>
      </c>
      <c r="C158" s="6" t="s">
        <v>6</v>
      </c>
      <c r="D158" s="1" t="s">
        <v>142</v>
      </c>
    </row>
    <row r="159" spans="1:5" x14ac:dyDescent="0.25">
      <c r="A159" s="5" t="s">
        <v>291</v>
      </c>
      <c r="B159" s="6" t="s">
        <v>2</v>
      </c>
      <c r="C159" s="6" t="s">
        <v>6</v>
      </c>
      <c r="D159" s="1" t="s">
        <v>55</v>
      </c>
    </row>
    <row r="160" spans="1:5" x14ac:dyDescent="0.25">
      <c r="A160" s="5" t="s">
        <v>292</v>
      </c>
      <c r="B160" s="6" t="s">
        <v>56</v>
      </c>
      <c r="C160" s="6" t="s">
        <v>14</v>
      </c>
      <c r="D160" s="1">
        <f>E157/E2</f>
        <v>2.5764</v>
      </c>
    </row>
    <row r="161" spans="1:5" ht="47.25" x14ac:dyDescent="0.25">
      <c r="A161" s="5" t="s">
        <v>293</v>
      </c>
      <c r="B161" s="6" t="s">
        <v>51</v>
      </c>
      <c r="C161" s="6" t="s">
        <v>6</v>
      </c>
      <c r="D161" s="1" t="s">
        <v>143</v>
      </c>
      <c r="E161" s="2">
        <f>'[2]Кротевича 5'!$C$17*12*E2</f>
        <v>7483.9032000000007</v>
      </c>
    </row>
    <row r="162" spans="1:5" ht="94.5" x14ac:dyDescent="0.25">
      <c r="A162" s="5" t="s">
        <v>294</v>
      </c>
      <c r="B162" s="6" t="s">
        <v>53</v>
      </c>
      <c r="C162" s="6" t="s">
        <v>6</v>
      </c>
      <c r="D162" s="1" t="s">
        <v>144</v>
      </c>
    </row>
    <row r="163" spans="1:5" x14ac:dyDescent="0.25">
      <c r="A163" s="5" t="s">
        <v>295</v>
      </c>
      <c r="B163" s="6" t="s">
        <v>2</v>
      </c>
      <c r="C163" s="6" t="s">
        <v>6</v>
      </c>
      <c r="D163" s="1" t="s">
        <v>55</v>
      </c>
    </row>
    <row r="164" spans="1:5" x14ac:dyDescent="0.25">
      <c r="A164" s="5" t="s">
        <v>296</v>
      </c>
      <c r="B164" s="6" t="s">
        <v>56</v>
      </c>
      <c r="C164" s="6" t="s">
        <v>14</v>
      </c>
      <c r="D164" s="1">
        <f>E161/E2</f>
        <v>3.2040000000000002</v>
      </c>
    </row>
    <row r="165" spans="1:5" ht="31.5" x14ac:dyDescent="0.25">
      <c r="A165" s="5" t="s">
        <v>297</v>
      </c>
      <c r="B165" s="6" t="s">
        <v>51</v>
      </c>
      <c r="C165" s="6" t="s">
        <v>6</v>
      </c>
      <c r="D165" s="1" t="s">
        <v>135</v>
      </c>
      <c r="E165" s="2">
        <f>'[2]Кротевича 5'!$C$5*12*E2</f>
        <v>17574.5592</v>
      </c>
    </row>
    <row r="166" spans="1:5" ht="110.25" x14ac:dyDescent="0.25">
      <c r="A166" s="5" t="s">
        <v>298</v>
      </c>
      <c r="B166" s="6" t="s">
        <v>53</v>
      </c>
      <c r="C166" s="6" t="s">
        <v>6</v>
      </c>
      <c r="D166" s="1" t="s">
        <v>136</v>
      </c>
    </row>
    <row r="167" spans="1:5" x14ac:dyDescent="0.25">
      <c r="A167" s="5" t="s">
        <v>299</v>
      </c>
      <c r="B167" s="6" t="s">
        <v>2</v>
      </c>
      <c r="C167" s="6" t="s">
        <v>6</v>
      </c>
      <c r="D167" s="1" t="s">
        <v>55</v>
      </c>
    </row>
    <row r="168" spans="1:5" x14ac:dyDescent="0.25">
      <c r="A168" s="5" t="s">
        <v>300</v>
      </c>
      <c r="B168" s="6" t="s">
        <v>56</v>
      </c>
      <c r="C168" s="6" t="s">
        <v>14</v>
      </c>
      <c r="D168" s="1">
        <f>E165/E2</f>
        <v>7.5239999999999991</v>
      </c>
      <c r="E168" s="2">
        <v>531752.34</v>
      </c>
    </row>
    <row r="169" spans="1:5" ht="30.75" customHeight="1" x14ac:dyDescent="0.25">
      <c r="A169" s="5"/>
      <c r="B169" s="3" t="s">
        <v>87</v>
      </c>
      <c r="C169" s="6" t="s">
        <v>14</v>
      </c>
      <c r="D169" s="4">
        <f>D28+D34+D52+D58+D64+D70+D76+D82+D92+D130+D148</f>
        <v>513213.56712000008</v>
      </c>
      <c r="E169" s="8"/>
    </row>
    <row r="170" spans="1:5" x14ac:dyDescent="0.25">
      <c r="A170" s="16" t="s">
        <v>88</v>
      </c>
      <c r="B170" s="16"/>
      <c r="C170" s="16"/>
      <c r="D170" s="16"/>
    </row>
    <row r="171" spans="1:5" x14ac:dyDescent="0.25">
      <c r="A171" s="5" t="s">
        <v>89</v>
      </c>
      <c r="B171" s="6" t="s">
        <v>90</v>
      </c>
      <c r="C171" s="6" t="s">
        <v>91</v>
      </c>
      <c r="D171" s="12">
        <v>2</v>
      </c>
    </row>
    <row r="172" spans="1:5" x14ac:dyDescent="0.25">
      <c r="A172" s="5" t="s">
        <v>92</v>
      </c>
      <c r="B172" s="6" t="s">
        <v>93</v>
      </c>
      <c r="C172" s="6" t="s">
        <v>91</v>
      </c>
      <c r="D172" s="12">
        <v>2</v>
      </c>
    </row>
    <row r="173" spans="1:5" x14ac:dyDescent="0.25">
      <c r="A173" s="5" t="s">
        <v>94</v>
      </c>
      <c r="B173" s="6" t="s">
        <v>95</v>
      </c>
      <c r="C173" s="6" t="s">
        <v>91</v>
      </c>
      <c r="D173" s="12">
        <v>0</v>
      </c>
    </row>
    <row r="174" spans="1:5" x14ac:dyDescent="0.25">
      <c r="A174" s="5" t="s">
        <v>96</v>
      </c>
      <c r="B174" s="6" t="s">
        <v>97</v>
      </c>
      <c r="C174" s="6" t="s">
        <v>14</v>
      </c>
      <c r="D174" s="1">
        <v>18542.759999999998</v>
      </c>
    </row>
    <row r="175" spans="1:5" x14ac:dyDescent="0.25">
      <c r="A175" s="16" t="s">
        <v>98</v>
      </c>
      <c r="B175" s="16"/>
      <c r="C175" s="16"/>
      <c r="D175" s="16"/>
    </row>
    <row r="176" spans="1:5" x14ac:dyDescent="0.25">
      <c r="A176" s="5" t="s">
        <v>99</v>
      </c>
      <c r="B176" s="6" t="s">
        <v>13</v>
      </c>
      <c r="C176" s="6" t="s">
        <v>14</v>
      </c>
      <c r="D176" s="1">
        <v>0</v>
      </c>
    </row>
    <row r="177" spans="1:4" x14ac:dyDescent="0.25">
      <c r="A177" s="5" t="s">
        <v>100</v>
      </c>
      <c r="B177" s="6" t="s">
        <v>16</v>
      </c>
      <c r="C177" s="6" t="s">
        <v>14</v>
      </c>
      <c r="D177" s="1">
        <v>0</v>
      </c>
    </row>
    <row r="178" spans="1:4" x14ac:dyDescent="0.25">
      <c r="A178" s="5" t="s">
        <v>101</v>
      </c>
      <c r="B178" s="6" t="s">
        <v>18</v>
      </c>
      <c r="C178" s="6" t="s">
        <v>14</v>
      </c>
      <c r="D178" s="1">
        <v>0</v>
      </c>
    </row>
    <row r="179" spans="1:4" x14ac:dyDescent="0.25">
      <c r="A179" s="5" t="s">
        <v>102</v>
      </c>
      <c r="B179" s="6" t="s">
        <v>42</v>
      </c>
      <c r="C179" s="6" t="s">
        <v>14</v>
      </c>
      <c r="D179" s="1">
        <v>0</v>
      </c>
    </row>
    <row r="180" spans="1:4" x14ac:dyDescent="0.25">
      <c r="A180" s="5" t="s">
        <v>103</v>
      </c>
      <c r="B180" s="6" t="s">
        <v>104</v>
      </c>
      <c r="C180" s="6" t="s">
        <v>14</v>
      </c>
      <c r="D180" s="1">
        <v>0</v>
      </c>
    </row>
    <row r="181" spans="1:4" x14ac:dyDescent="0.25">
      <c r="A181" s="5" t="s">
        <v>105</v>
      </c>
      <c r="B181" s="6" t="s">
        <v>46</v>
      </c>
      <c r="C181" s="6" t="s">
        <v>14</v>
      </c>
      <c r="D181" s="1">
        <v>0</v>
      </c>
    </row>
    <row r="182" spans="1:4" x14ac:dyDescent="0.25">
      <c r="A182" s="16" t="s">
        <v>106</v>
      </c>
      <c r="B182" s="16"/>
      <c r="C182" s="16"/>
      <c r="D182" s="16"/>
    </row>
    <row r="183" spans="1:4" x14ac:dyDescent="0.25">
      <c r="A183" s="5" t="s">
        <v>107</v>
      </c>
      <c r="B183" s="6" t="s">
        <v>90</v>
      </c>
      <c r="C183" s="6" t="s">
        <v>91</v>
      </c>
      <c r="D183" s="12">
        <v>0</v>
      </c>
    </row>
    <row r="184" spans="1:4" x14ac:dyDescent="0.25">
      <c r="A184" s="5" t="s">
        <v>108</v>
      </c>
      <c r="B184" s="6" t="s">
        <v>93</v>
      </c>
      <c r="C184" s="6" t="s">
        <v>91</v>
      </c>
      <c r="D184" s="12">
        <v>0</v>
      </c>
    </row>
    <row r="185" spans="1:4" x14ac:dyDescent="0.25">
      <c r="A185" s="5" t="s">
        <v>109</v>
      </c>
      <c r="B185" s="6" t="s">
        <v>110</v>
      </c>
      <c r="C185" s="6" t="s">
        <v>91</v>
      </c>
      <c r="D185" s="12">
        <v>0</v>
      </c>
    </row>
    <row r="186" spans="1:4" x14ac:dyDescent="0.25">
      <c r="A186" s="5" t="s">
        <v>111</v>
      </c>
      <c r="B186" s="6" t="s">
        <v>97</v>
      </c>
      <c r="C186" s="6" t="s">
        <v>14</v>
      </c>
      <c r="D186" s="1">
        <v>0</v>
      </c>
    </row>
    <row r="187" spans="1:4" x14ac:dyDescent="0.25">
      <c r="A187" s="16" t="s">
        <v>112</v>
      </c>
      <c r="B187" s="16"/>
      <c r="C187" s="16"/>
      <c r="D187" s="16"/>
    </row>
    <row r="188" spans="1:4" x14ac:dyDescent="0.25">
      <c r="A188" s="5" t="s">
        <v>113</v>
      </c>
      <c r="B188" s="6" t="s">
        <v>114</v>
      </c>
      <c r="C188" s="6" t="s">
        <v>91</v>
      </c>
      <c r="D188" s="12">
        <v>0</v>
      </c>
    </row>
    <row r="189" spans="1:4" x14ac:dyDescent="0.25">
      <c r="A189" s="5" t="s">
        <v>115</v>
      </c>
      <c r="B189" s="6" t="s">
        <v>116</v>
      </c>
      <c r="C189" s="6" t="s">
        <v>91</v>
      </c>
      <c r="D189" s="12">
        <v>0</v>
      </c>
    </row>
    <row r="190" spans="1:4" ht="31.5" x14ac:dyDescent="0.25">
      <c r="A190" s="5" t="s">
        <v>117</v>
      </c>
      <c r="B190" s="6" t="s">
        <v>118</v>
      </c>
      <c r="C190" s="6" t="s">
        <v>14</v>
      </c>
      <c r="D190" s="1">
        <v>0</v>
      </c>
    </row>
    <row r="193" spans="1:4" x14ac:dyDescent="0.25">
      <c r="A193" s="18" t="s">
        <v>164</v>
      </c>
      <c r="B193" s="18"/>
      <c r="D193" s="19" t="s">
        <v>165</v>
      </c>
    </row>
  </sheetData>
  <sheetProtection password="CC29" sheet="1" objects="1" scenarios="1" selectLockedCells="1" selectUnlockedCells="1"/>
  <mergeCells count="8">
    <mergeCell ref="A193:B193"/>
    <mergeCell ref="A182:D182"/>
    <mergeCell ref="A187:D187"/>
    <mergeCell ref="A2:D2"/>
    <mergeCell ref="A8:D8"/>
    <mergeCell ref="A26:D26"/>
    <mergeCell ref="A170:D170"/>
    <mergeCell ref="A175:D175"/>
  </mergeCells>
  <pageMargins left="0.7" right="0.7" top="0.75" bottom="0.75" header="0.3" footer="0.3"/>
  <pageSetup paperSize="9" scale="55" orientation="portrait" r:id="rId1"/>
  <rowBreaks count="2" manualBreakCount="2">
    <brk id="68" max="4" man="1"/>
    <brk id="1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2021-03-11T11:03:59Z</dcterms:modified>
</cp:coreProperties>
</file>