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<sst xmlns="http://schemas.openxmlformats.org/spreadsheetml/2006/main" count="931" uniqueCount="373">
  <si>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</si>
  <si>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</si>
  <si>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</si>
  <si>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</si>
  <si>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</si>
  <si>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</si>
  <si>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</si>
  <si>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</si>
  <si>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</si>
  <si>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</si>
  <si>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</si>
  <si>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</si>
  <si>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</si>
  <si>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</si>
  <si>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</si>
  <si>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</si>
  <si>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</si>
  <si>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</si>
  <si>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</si>
  <si>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</si>
  <si>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</si>
  <si>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</si>
  <si>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</si>
  <si>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</si>
  <si>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</si>
  <si>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</si>
  <si>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</si>
  <si>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</si>
  <si>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</si>
  <si>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</si>
  <si>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</si>
  <si>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</si>
  <si>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</si>
  <si>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</si>
  <si>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</si>
  <si>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</si>
  <si>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</si>
  <si>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</si>
  <si>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</si>
  <si>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</si>
  <si>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</si>
  <si>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</si>
  <si>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</si>
  <si>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</si>
  <si>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</si>
  <si>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</si>
  <si>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</si>
  <si>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</si>
  <si>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</si>
  <si>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</si>
  <si>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</si>
  <si>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</si>
  <si>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</si>
  <si>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</si>
  <si>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</si>
  <si>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</si>
  <si>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</si>
  <si>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</si>
  <si>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</si>
  <si>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</si>
  <si>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</si>
  <si>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</si>
  <si>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</si>
  <si>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</si>
  <si>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</si>
  <si>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</si>
  <si>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</si>
  <si>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</si>
  <si>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</si>
  <si>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</si>
  <si>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</si>
  <si>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</si>
  <si>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</si>
  <si>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</si>
  <si>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</si>
  <si>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</si>
  <si>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</si>
  <si>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</si>
  <si>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</si>
  <si>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</si>
  <si>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</si>
  <si>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</si>
  <si>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</si>
  <si>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</si>
  <si>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</si>
  <si>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</si>
  <si>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</si>
  <si>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</si>
  <si>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</si>
  <si>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</si>
  <si>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</si>
  <si>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</si>
  <si>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</si>
  <si>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</si>
  <si>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</si>
  <si>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</si>
  <si>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</si>
  <si>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</si>
  <si>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</si>
  <si>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</si>
  <si>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</si>
  <si>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</si>
  <si>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</si>
  <si>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</si>
  <si>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</si>
  <si>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</si>
  <si>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</si>
  <si>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</si>
  <si>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</si>
  <si>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</si>
  <si>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</si>
  <si>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</si>
  <si>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</si>
  <si>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</si>
  <si>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</si>
  <si>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</si>
  <si>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</si>
  <si>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</si>
  <si>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</si>
  <si>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</si>
  <si>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</si>
  <si>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</si>
  <si>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</si>
  <si>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</si>
  <si>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</si>
  <si>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</si>
  <si>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</si>
  <si>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</si>
  <si>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</si>
  <si>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</si>
  <si>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</si>
  <si>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</si>
  <si>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</si>
  <si>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</si>
  <si>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</si>
  <si>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</si>
  <si>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</si>
  <si>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</si>
  <si>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</si>
  <si>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</si>
  <si>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</si>
  <si>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</si>
  <si>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</si>
  <si>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</si>
  <si>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</si>
  <si>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</si>
  <si>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</si>
  <si>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</si>
  <si>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</si>
  <si>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</si>
  <si>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</si>
  <si>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</si>
  <si>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</si>
  <si>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</si>
  <si>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</si>
  <si>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</si>
  <si>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</si>
  <si>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</si>
  <si>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</si>
  <si>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</si>
  <si>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</si>
  <si>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</si>
  <si>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</si>
  <si>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</si>
  <si>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</si>
  <si>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</si>
  <si>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</si>
  <si>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</si>
  <si>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</si>
  <si>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</si>
  <si>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</si>
  <si>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</si>
  <si>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</si>
  <si>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</si>
  <si>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</si>
  <si>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</si>
  <si>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</si>
  <si>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</si>
  <si>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</si>
  <si>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</si>
  <si>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</si>
  <si>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</si>
  <si>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</si>
  <si>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</si>
  <si>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</si>
  <si>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</si>
  <si>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</si>
  <si>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</si>
  <si>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</si>
  <si>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</si>
  <si>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</si>
  <si>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</si>
  <si>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</si>
  <si>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</si>
  <si>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</si>
  <si>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</si>
  <si>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</si>
  <si>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</si>
  <si>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</si>
  <si>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</si>
  <si>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</si>
  <si>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</si>
  <si>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</si>
  <si>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</si>
  <si>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</si>
  <si>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</si>
  <si>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</si>
  <si>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</si>
  <si>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</si>
  <si>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</si>
  <si>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</si>
  <si>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</si>
  <si>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</si>
  <si>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</si>
  <si>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</si>
  <si>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</si>
  <si>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</si>
  <si>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</si>
  <si>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</si>
  <si>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</si>
  <si>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</si>
  <si>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</si>
  <si>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</si>
  <si>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</si>
  <si>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</si>
  <si>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</si>
  <si>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</si>
  <si>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</si>
  <si>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</si>
  <si>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</si>
  <si>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</si>
  <si>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</si>
  <si>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</si>
  <si>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</si>
  <si>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</si>
  <si>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</si>
  <si>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</si>
  <si>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</si>
  <si>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</si>
  <si>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</si>
  <si>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</si>
  <si>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</si>
  <si>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</si>
  <si>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</si>
  <si>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</si>
  <si>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</si>
  <si>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</si>
  <si>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</si>
  <si>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</si>
  <si>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</si>
  <si>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</si>
  <si>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</si>
  <si>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</si>
  <si>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</si>
  <si>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</si>
  <si>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</si>
  <si>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</si>
  <si>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</si>
  <si>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</si>
  <si>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</si>
  <si>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</si>
  <si>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</si>
  <si>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</si>
  <si>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</si>
  <si>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</si>
  <si>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</si>
  <si>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</si>
  <si>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</si>
  <si>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</si>
  <si>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</si>
  <si>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</si>
  <si>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</si>
  <si>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</si>
  <si>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</si>
  <si>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</si>
  <si>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</si>
  <si>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</si>
  <si>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</si>
  <si>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</si>
  <si>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</si>
  <si>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</si>
  <si>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</si>
  <si>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</si>
  <si>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</si>
  <si>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</si>
  <si>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</si>
  <si>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</si>
  <si>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</si>
  <si>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</si>
  <si>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</si>
  <si>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</si>
  <si>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</si>
  <si>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</si>
  <si>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</si>
  <si>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</si>
  <si>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</si>
  <si>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</si>
  <si>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</si>
  <si>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</si>
  <si>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</si>
  <si>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</si>
  <si>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</si>
  <si>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</si>
  <si>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</si>
  <si>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</si>
  <si>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</si>
  <si>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</si>
  <si>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</si>
  <si>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</si>
  <si>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</si>
  <si>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</si>
  <si>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</si>
  <si>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</si>
  <si>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</si>
  <si>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</si>
  <si>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</si>
  <si>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</si>
  <si>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</si>
  <si>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</si>
  <si>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</si>
  <si>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</si>
  <si>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</si>
  <si>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</si>
  <si>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</si>
  <si>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</si>
  <si>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</si>
  <si>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</si>
  <si>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</si>
  <si>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</si>
  <si>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</si>
  <si>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</si>
  <si>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</si>
  <si>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</si>
  <si>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</si>
  <si>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</si>
  <si>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</si>
  <si>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</si>
  <si>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</si>
  <si>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</si>
  <si>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</si>
  <si>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</si>
  <si>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</si>
  <si>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</si>
  <si>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</si>
  <si>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</si>
  <si>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</si>
  <si>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</si>
  <si>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</si>
  <si>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</si>
  <si>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</si>
  <si>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</si>
  <si>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</si>
  <si>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</si>
  <si>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</si>
  <si>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</si>
  <si>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</si>
  <si>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</si>
  <si>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</si>
  <si>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</si>
  <si>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</si>
  <si>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</si>
  <si>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</si>
  <si>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</si>
  <si>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</si>
  <si>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</si>
  <si>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</si>
  <si>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</si>
  <si>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</si>
  <si>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</si>
  <si>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</si>
  <si>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</si>
  <si>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</si>
  <si>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4/3  ул. Липовская в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</si>
</sst>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4-3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7">
          <cell r="P57">
            <v>25096.968</v>
          </cell>
          <cell r="U57">
            <v>28475.406000000003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I3">
            <v>2681.3</v>
          </cell>
        </row>
        <row r="37">
          <cell r="AI37">
            <v>0.10197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25.21</v>
          </cell>
        </row>
        <row r="24">
          <cell r="D24">
            <v>9204.681828800181</v>
          </cell>
        </row>
        <row r="25">
          <cell r="D25">
            <v>71321.72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6">
          <cell r="AI16">
            <v>0.016067</v>
          </cell>
        </row>
        <row r="31">
          <cell r="AI31">
            <v>0.079704</v>
          </cell>
        </row>
        <row r="33">
          <cell r="AI33">
            <v>0.288607</v>
          </cell>
        </row>
        <row r="46">
          <cell r="AI46">
            <v>0.159</v>
          </cell>
        </row>
        <row r="47">
          <cell r="AI47">
            <v>0.301</v>
          </cell>
        </row>
        <row r="48">
          <cell r="AI48">
            <v>0.077</v>
          </cell>
        </row>
        <row r="49">
          <cell r="AI49">
            <v>0.158</v>
          </cell>
        </row>
        <row r="50">
          <cell r="AI50">
            <v>0.041</v>
          </cell>
        </row>
        <row r="51">
          <cell r="AI51">
            <v>0.216</v>
          </cell>
        </row>
        <row r="52">
          <cell r="AI52">
            <v>0.044</v>
          </cell>
        </row>
        <row r="53">
          <cell r="C53">
            <v>0.216</v>
          </cell>
        </row>
        <row r="55">
          <cell r="AI55">
            <v>0.268</v>
          </cell>
        </row>
        <row r="56">
          <cell r="AI56">
            <v>0.642</v>
          </cell>
        </row>
        <row r="57">
          <cell r="AI57">
            <v>0.057</v>
          </cell>
        </row>
        <row r="58">
          <cell r="AI58">
            <v>0.024</v>
          </cell>
        </row>
        <row r="60">
          <cell r="AI60">
            <v>0.284</v>
          </cell>
        </row>
        <row r="61">
          <cell r="C61">
            <v>0.024</v>
          </cell>
        </row>
        <row r="124">
          <cell r="AI124">
            <v>150945.74621160002</v>
          </cell>
        </row>
        <row r="125">
          <cell r="AI125">
            <v>169012.18473360012</v>
          </cell>
        </row>
        <row r="126">
          <cell r="AI126">
            <v>39427.980240000004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16" hidden="1" customWidth="1"/>
    <col min="6" max="6" width="17.8515625" style="16" hidden="1" customWidth="1"/>
    <col min="7" max="7" width="13.140625" style="16" hidden="1" customWidth="1"/>
    <col min="8" max="8" width="9.140625" style="16" hidden="1" customWidth="1"/>
    <col min="9" max="13" width="0" style="16" hidden="1" customWidth="1"/>
    <col min="14" max="22" width="9.140625" style="16" customWidth="1"/>
    <col min="23" max="16384" width="9.140625" style="2" customWidth="1"/>
  </cols>
  <sheetData>
    <row r="1" ht="15.75">
      <c r="E1" s="16" t="s">
        <v>313</v>
      </c>
    </row>
    <row r="2" spans="1:22" s="5" customFormat="1" ht="33.75" customHeight="1">
      <c r="A2" s="22" t="s">
        <v>372</v>
      </c>
      <c r="B2" s="22"/>
      <c r="C2" s="22"/>
      <c r="D2" s="22"/>
      <c r="E2" s="4">
        <v>2681.3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19" t="s">
        <v>103</v>
      </c>
      <c r="B8" s="19"/>
      <c r="C8" s="19"/>
      <c r="D8" s="19"/>
    </row>
    <row r="9" spans="1:4" ht="15.75">
      <c r="A9" s="6" t="s">
        <v>57</v>
      </c>
      <c r="B9" s="1" t="s">
        <v>72</v>
      </c>
      <c r="C9" s="1" t="s">
        <v>73</v>
      </c>
      <c r="D9" s="14">
        <f>'[3]по форме'!$D$23</f>
        <v>25.21</v>
      </c>
    </row>
    <row r="10" spans="1:6" ht="31.5">
      <c r="A10" s="6" t="s">
        <v>58</v>
      </c>
      <c r="B10" s="1" t="s">
        <v>74</v>
      </c>
      <c r="C10" s="1" t="s">
        <v>73</v>
      </c>
      <c r="D10" s="14">
        <f>'[3]по форме'!$D$24</f>
        <v>9204.681828800181</v>
      </c>
      <c r="F10" s="23"/>
    </row>
    <row r="11" spans="1:4" ht="15.75">
      <c r="A11" s="6" t="s">
        <v>75</v>
      </c>
      <c r="B11" s="1" t="s">
        <v>76</v>
      </c>
      <c r="C11" s="1" t="s">
        <v>73</v>
      </c>
      <c r="D11" s="14">
        <f>'[3]по форме'!$D$25</f>
        <v>71321.72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359385.91118520015</v>
      </c>
    </row>
    <row r="13" spans="1:4" ht="15.75">
      <c r="A13" s="6" t="s">
        <v>94</v>
      </c>
      <c r="B13" s="24" t="s">
        <v>79</v>
      </c>
      <c r="C13" s="1" t="s">
        <v>73</v>
      </c>
      <c r="D13" s="14">
        <f>'[4]УК 2019'!$AI$125</f>
        <v>169012.18473360012</v>
      </c>
    </row>
    <row r="14" spans="1:4" ht="15.75">
      <c r="A14" s="6" t="s">
        <v>95</v>
      </c>
      <c r="B14" s="24" t="s">
        <v>80</v>
      </c>
      <c r="C14" s="1" t="s">
        <v>73</v>
      </c>
      <c r="D14" s="14">
        <f>'[4]УК 2019'!$AI$124</f>
        <v>150945.74621160002</v>
      </c>
    </row>
    <row r="15" spans="1:4" ht="15.75">
      <c r="A15" s="6" t="s">
        <v>96</v>
      </c>
      <c r="B15" s="24" t="s">
        <v>81</v>
      </c>
      <c r="C15" s="1" t="s">
        <v>73</v>
      </c>
      <c r="D15" s="14">
        <f>'[4]УК 2019'!$AI$126</f>
        <v>39427.980240000004</v>
      </c>
    </row>
    <row r="16" spans="1:5" ht="15.75">
      <c r="A16" s="24" t="s">
        <v>82</v>
      </c>
      <c r="B16" s="24" t="s">
        <v>83</v>
      </c>
      <c r="C16" s="24" t="s">
        <v>73</v>
      </c>
      <c r="D16" s="25">
        <f>D17</f>
        <v>350730.29118520016</v>
      </c>
      <c r="E16" s="16">
        <v>350765.44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350730.29118520016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359960.18301400036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53.99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2866.610523600306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76385.95</v>
      </c>
      <c r="E25" s="23">
        <f>69348.71</f>
        <v>69348.71</v>
      </c>
    </row>
    <row r="26" spans="1:4" ht="35.25" customHeight="1">
      <c r="A26" s="19" t="s">
        <v>102</v>
      </c>
      <c r="B26" s="19"/>
      <c r="C26" s="19"/>
      <c r="D26" s="19"/>
    </row>
    <row r="27" spans="1:22" s="5" customFormat="1" ht="31.5">
      <c r="A27" s="17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109</v>
      </c>
      <c r="B28" s="1" t="s">
        <v>105</v>
      </c>
      <c r="C28" s="1" t="s">
        <v>73</v>
      </c>
      <c r="D28" s="7">
        <f>E28</f>
        <v>28475.406000000003</v>
      </c>
      <c r="E28" s="13">
        <f>'[1]Управл 2017'!$U$57</f>
        <v>28475.406000000003</v>
      </c>
      <c r="F28" s="16">
        <f>0.885*12*E2</f>
        <v>28475.406000000006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0">
        <f>E28/E2</f>
        <v>10.620000000000001</v>
      </c>
      <c r="E32" s="4"/>
    </row>
    <row r="33" spans="1:22" s="5" customFormat="1" ht="31.5">
      <c r="A33" s="17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34575.89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6">
        <v>1737.48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0.6479991049117965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6">
        <v>830.13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0.3095998209823593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6">
        <v>9134.65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3.4067989408122923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6">
        <v>22873.63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7">
        <f>E47/E2</f>
        <v>8.53079849326819</v>
      </c>
    </row>
    <row r="51" spans="1:5" ht="47.25">
      <c r="A51" s="6" t="s">
        <v>331</v>
      </c>
      <c r="B51" s="1" t="s">
        <v>106</v>
      </c>
      <c r="C51" s="1" t="s">
        <v>67</v>
      </c>
      <c r="D51" s="7" t="s">
        <v>317</v>
      </c>
      <c r="E51" s="16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7" t="s">
        <v>316</v>
      </c>
      <c r="E55" s="16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7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130</v>
      </c>
      <c r="B60" s="1" t="s">
        <v>105</v>
      </c>
      <c r="C60" s="1" t="s">
        <v>73</v>
      </c>
      <c r="D60" s="7">
        <f>E60</f>
        <v>25096.968</v>
      </c>
      <c r="E60" s="13">
        <f>'[1]Управл 2017'!$P$57</f>
        <v>25096.968</v>
      </c>
      <c r="F60" s="16">
        <f>0.78335*12*E2</f>
        <v>25204.756260000002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0">
        <f>E60/E2</f>
        <v>9.36</v>
      </c>
      <c r="E64" s="4"/>
    </row>
    <row r="65" spans="1:22" s="5" customFormat="1" ht="15.75">
      <c r="A65" s="17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7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142</v>
      </c>
      <c r="B72" s="1" t="s">
        <v>105</v>
      </c>
      <c r="C72" s="1" t="s">
        <v>73</v>
      </c>
      <c r="D72" s="1">
        <f>E72</f>
        <v>39427.98</v>
      </c>
      <c r="E72" s="4">
        <v>39427.98</v>
      </c>
      <c r="F72" s="16">
        <f>1.2254*12*E2</f>
        <v>39427.980240000004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20">
        <f>E72/E2</f>
        <v>14.70479991049118</v>
      </c>
      <c r="E76" s="4"/>
    </row>
    <row r="77" spans="1:22" s="5" customFormat="1" ht="31.5">
      <c r="A77" s="17" t="s">
        <v>148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8607.96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6">
        <v>8607.96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20">
        <f>E79/E2</f>
        <v>3.210368105023682</v>
      </c>
    </row>
    <row r="83" spans="1:22" s="5" customFormat="1" ht="31.5">
      <c r="A83" s="17" t="s">
        <v>155</v>
      </c>
      <c r="B83" s="3" t="s">
        <v>104</v>
      </c>
      <c r="C83" s="3" t="s">
        <v>67</v>
      </c>
      <c r="D83" s="3" t="s">
        <v>55</v>
      </c>
      <c r="E83" s="16">
        <f>1384.69+969.84</f>
        <v>2354.53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2354.53</v>
      </c>
      <c r="F84" s="16">
        <v>60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20">
        <f>E83/F84</f>
        <v>39.24216666666667</v>
      </c>
    </row>
    <row r="89" spans="1:22" s="5" customFormat="1" ht="47.25">
      <c r="A89" s="17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434.38</v>
      </c>
      <c r="F90" s="1">
        <v>603.3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6">
        <v>0</v>
      </c>
      <c r="F91" s="18" t="s">
        <v>363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8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20">
        <f>E91/F90</f>
        <v>0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6">
        <v>434.38</v>
      </c>
      <c r="F95" s="1">
        <f>F90</f>
        <v>603.3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20">
        <f>E95/F95</f>
        <v>0.7200066302005637</v>
      </c>
    </row>
    <row r="99" spans="1:22" s="5" customFormat="1" ht="63">
      <c r="A99" s="17" t="s">
        <v>172</v>
      </c>
      <c r="B99" s="3" t="s">
        <v>104</v>
      </c>
      <c r="C99" s="3" t="s">
        <v>67</v>
      </c>
      <c r="D99" s="3" t="s">
        <v>26</v>
      </c>
      <c r="E99" s="4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E101+E105+E113+E117+E121+E125+E129+E133+E137+E141+E145+E149+E153+E109</f>
        <v>93609.3698116</v>
      </c>
    </row>
    <row r="101" spans="1:7" ht="31.5">
      <c r="A101" s="6" t="s">
        <v>174</v>
      </c>
      <c r="B101" s="1" t="s">
        <v>106</v>
      </c>
      <c r="C101" s="1" t="s">
        <v>67</v>
      </c>
      <c r="D101" s="1" t="s">
        <v>27</v>
      </c>
      <c r="E101" s="16">
        <f>F101</f>
        <v>7722.144</v>
      </c>
      <c r="F101" s="16">
        <f>('[4]УК 2019'!$C$53+'[4]УК 2019'!$C$61)*12*E2</f>
        <v>7722.144</v>
      </c>
      <c r="G101" s="16">
        <f>497.11+656.38</f>
        <v>1153.49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20">
        <f>E101/E2</f>
        <v>2.88</v>
      </c>
    </row>
    <row r="105" spans="1:7" ht="31.5">
      <c r="A105" s="6" t="s">
        <v>178</v>
      </c>
      <c r="B105" s="1" t="s">
        <v>106</v>
      </c>
      <c r="C105" s="1" t="s">
        <v>67</v>
      </c>
      <c r="D105" s="1" t="s">
        <v>28</v>
      </c>
      <c r="E105" s="15">
        <f>F105</f>
        <v>5115.9204</v>
      </c>
      <c r="F105" s="16">
        <f>'[4]УК 2019'!$AI$46*12*E2</f>
        <v>5115.9204</v>
      </c>
      <c r="G105" s="15">
        <v>2557.96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20">
        <f>E105/E2</f>
        <v>1.908</v>
      </c>
    </row>
    <row r="109" spans="1:6" ht="31.5">
      <c r="A109" s="6"/>
      <c r="B109" s="1" t="s">
        <v>106</v>
      </c>
      <c r="C109" s="1" t="s">
        <v>67</v>
      </c>
      <c r="D109" s="20" t="s">
        <v>368</v>
      </c>
      <c r="E109" s="16">
        <v>1378.19</v>
      </c>
      <c r="F109" s="16">
        <f>'[4]УК 2019'!$AI$50*12*E2</f>
        <v>1319.1996000000001</v>
      </c>
    </row>
    <row r="110" spans="1:4" ht="15.75">
      <c r="A110" s="6"/>
      <c r="B110" s="1" t="s">
        <v>107</v>
      </c>
      <c r="C110" s="1" t="s">
        <v>67</v>
      </c>
      <c r="D110" s="20" t="s">
        <v>24</v>
      </c>
    </row>
    <row r="111" spans="1:4" ht="15.75">
      <c r="A111" s="6"/>
      <c r="B111" s="1" t="s">
        <v>64</v>
      </c>
      <c r="C111" s="1" t="s">
        <v>67</v>
      </c>
      <c r="D111" s="20" t="s">
        <v>10</v>
      </c>
    </row>
    <row r="112" spans="1:4" ht="15.75">
      <c r="A112" s="6"/>
      <c r="B112" s="1" t="s">
        <v>108</v>
      </c>
      <c r="C112" s="1" t="s">
        <v>73</v>
      </c>
      <c r="D112" s="20">
        <f>E109/E2</f>
        <v>0.5140006713161526</v>
      </c>
    </row>
    <row r="113" spans="1:7" ht="31.5">
      <c r="A113" s="6" t="s">
        <v>182</v>
      </c>
      <c r="B113" s="1" t="s">
        <v>106</v>
      </c>
      <c r="C113" s="1" t="s">
        <v>67</v>
      </c>
      <c r="D113" s="1" t="s">
        <v>3</v>
      </c>
      <c r="E113" s="16">
        <f>F113</f>
        <v>2187.9408000000003</v>
      </c>
      <c r="F113" s="16">
        <f>('[4]УК 2019'!$AI$52+'[4]УК 2019'!$AI$58)*12*E2</f>
        <v>2187.9408000000003</v>
      </c>
      <c r="G113" s="16">
        <v>1841.25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20">
        <f>E113/E2</f>
        <v>0.8160000000000001</v>
      </c>
    </row>
    <row r="117" spans="1:7" ht="31.5">
      <c r="A117" s="6" t="s">
        <v>186</v>
      </c>
      <c r="B117" s="1" t="s">
        <v>106</v>
      </c>
      <c r="C117" s="1" t="s">
        <v>67</v>
      </c>
      <c r="D117" s="1" t="s">
        <v>2</v>
      </c>
      <c r="E117" s="16">
        <f>F117</f>
        <v>23134.256400000002</v>
      </c>
      <c r="F117" s="16">
        <f>('[4]УК 2019'!$AI$48+'[4]УК 2019'!$AI$56)*12*E2</f>
        <v>23134.256400000002</v>
      </c>
      <c r="G117" s="16">
        <v>21936.18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20">
        <f>E117/E2</f>
        <v>8.628</v>
      </c>
    </row>
    <row r="121" spans="1:7" ht="47.25">
      <c r="A121" s="6" t="s">
        <v>190</v>
      </c>
      <c r="B121" s="1" t="s">
        <v>106</v>
      </c>
      <c r="C121" s="1" t="s">
        <v>67</v>
      </c>
      <c r="D121" s="1" t="s">
        <v>32</v>
      </c>
      <c r="E121" s="16">
        <f>F121</f>
        <v>18307.9164</v>
      </c>
      <c r="F121" s="16">
        <f>('[4]УК 2019'!$AI$47+'[4]УК 2019'!$AI$55)*12*E2</f>
        <v>18307.9164</v>
      </c>
      <c r="G121" s="16">
        <f>5810.91+9347.84</f>
        <v>15158.75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20">
        <f>E121/E2</f>
        <v>6.8279999999999985</v>
      </c>
    </row>
    <row r="125" spans="1:6" ht="31.5">
      <c r="A125" s="6" t="s">
        <v>194</v>
      </c>
      <c r="B125" s="1" t="s">
        <v>106</v>
      </c>
      <c r="C125" s="1" t="s">
        <v>67</v>
      </c>
      <c r="D125" s="1" t="s">
        <v>34</v>
      </c>
      <c r="E125" s="16">
        <f>9132.51</f>
        <v>9132.51</v>
      </c>
      <c r="F125" s="16">
        <f>'[4]УК 2019'!$AI$60*12*E2</f>
        <v>9137.8704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20">
        <f>E125/E2</f>
        <v>3.40600082049752</v>
      </c>
    </row>
    <row r="129" spans="1:7" ht="31.5">
      <c r="A129" s="6" t="s">
        <v>198</v>
      </c>
      <c r="B129" s="1" t="s">
        <v>106</v>
      </c>
      <c r="C129" s="1" t="s">
        <v>67</v>
      </c>
      <c r="D129" s="1" t="s">
        <v>36</v>
      </c>
      <c r="E129" s="16">
        <f>F129</f>
        <v>6949.9296</v>
      </c>
      <c r="F129" s="16">
        <f>'[4]УК 2019'!$AI$51*12*E2</f>
        <v>6949.9296</v>
      </c>
      <c r="G129" s="16">
        <v>2649.12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20">
        <f>E129/E2</f>
        <v>2.592</v>
      </c>
    </row>
    <row r="133" spans="1:7" ht="31.5">
      <c r="A133" s="6" t="s">
        <v>202</v>
      </c>
      <c r="B133" s="1" t="s">
        <v>106</v>
      </c>
      <c r="C133" s="1" t="s">
        <v>67</v>
      </c>
      <c r="D133" s="1" t="s">
        <v>37</v>
      </c>
      <c r="E133" s="16">
        <f>F133</f>
        <v>5083.7448</v>
      </c>
      <c r="F133" s="16">
        <f>'[4]УК 2019'!$AI$49*12*E2</f>
        <v>5083.7448</v>
      </c>
      <c r="G133" s="16">
        <v>2902.24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20">
        <f>E133/E2</f>
        <v>1.8960000000000001</v>
      </c>
    </row>
    <row r="137" spans="1:6" ht="31.5">
      <c r="A137" s="6" t="s">
        <v>339</v>
      </c>
      <c r="B137" s="1" t="s">
        <v>106</v>
      </c>
      <c r="C137" s="1" t="s">
        <v>67</v>
      </c>
      <c r="D137" s="1" t="s">
        <v>322</v>
      </c>
      <c r="E137" s="16">
        <v>2746.19</v>
      </c>
      <c r="F137" s="16">
        <f>'[4]УК 2019'!$AI$57*12*E2</f>
        <v>1834.0092000000002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20">
        <f>E137/E2</f>
        <v>1.024200947301682</v>
      </c>
    </row>
    <row r="141" spans="1:5" ht="31.5">
      <c r="A141" s="6" t="s">
        <v>343</v>
      </c>
      <c r="B141" s="1" t="s">
        <v>106</v>
      </c>
      <c r="C141" s="1" t="s">
        <v>67</v>
      </c>
      <c r="D141" s="20" t="s">
        <v>321</v>
      </c>
      <c r="E141" s="16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20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20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20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20" t="s">
        <v>323</v>
      </c>
      <c r="E145" s="16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20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20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20">
        <f>E145/E2</f>
        <v>0</v>
      </c>
    </row>
    <row r="149" spans="1:7" ht="31.5">
      <c r="A149" s="6" t="s">
        <v>351</v>
      </c>
      <c r="B149" s="1" t="s">
        <v>106</v>
      </c>
      <c r="C149" s="1" t="s">
        <v>67</v>
      </c>
      <c r="D149" s="20" t="s">
        <v>320</v>
      </c>
      <c r="E149" s="16">
        <f>F149</f>
        <v>2564.5240224</v>
      </c>
      <c r="F149" s="16">
        <f>'[4]УК 2019'!$AI$31*12*E2</f>
        <v>2564.5240224</v>
      </c>
      <c r="G149" s="16">
        <v>0</v>
      </c>
    </row>
    <row r="150" spans="1:4" ht="15.75">
      <c r="A150" s="6" t="s">
        <v>352</v>
      </c>
      <c r="B150" s="1" t="s">
        <v>107</v>
      </c>
      <c r="C150" s="1" t="s">
        <v>67</v>
      </c>
      <c r="D150" s="20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20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20">
        <f>E149/E2</f>
        <v>0.9564479999999999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318</v>
      </c>
      <c r="E153" s="16">
        <f>F153</f>
        <v>9286.1033892</v>
      </c>
      <c r="F153" s="10">
        <f>'[4]УК 2019'!$AI$33*12*E2</f>
        <v>9286.1033892</v>
      </c>
      <c r="G153" s="16">
        <v>0</v>
      </c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20">
        <f>E153/E2</f>
        <v>3.463284</v>
      </c>
    </row>
    <row r="157" spans="1:5" ht="47.25">
      <c r="A157" s="17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7">
        <f>E159+E163+E167+E171+E175+E179+E183+E187+E191+E195+E199</f>
        <v>106969.9602432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13">
        <f>0.093947*12*E2</f>
        <v>3022.8010932</v>
      </c>
      <c r="F159" s="16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20">
        <f>E159</f>
        <v>3022.8010932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367</v>
      </c>
      <c r="E163" s="4">
        <f>'[2]ук(2016)'!$AI$37*12*'[2]ук(2016)'!$AI$3+8022.45</f>
        <v>11303.395932</v>
      </c>
      <c r="F163" s="16">
        <v>2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20">
        <f>E163/F163</f>
        <v>5651.697966</v>
      </c>
      <c r="E166" s="4"/>
    </row>
    <row r="167" spans="1:6" ht="31.5">
      <c r="A167" s="6" t="s">
        <v>212</v>
      </c>
      <c r="B167" s="1" t="s">
        <v>106</v>
      </c>
      <c r="C167" s="1" t="s">
        <v>67</v>
      </c>
      <c r="D167" s="1" t="s">
        <v>41</v>
      </c>
      <c r="E167" s="16">
        <v>5848.34</v>
      </c>
      <c r="F167" s="16">
        <f>0.111103*12*E2</f>
        <v>3574.8056868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20">
        <f>E167/E2</f>
        <v>2.1811583933166747</v>
      </c>
    </row>
    <row r="171" spans="1:7" ht="31.5">
      <c r="A171" s="6" t="s">
        <v>216</v>
      </c>
      <c r="B171" s="1" t="s">
        <v>106</v>
      </c>
      <c r="C171" s="1" t="s">
        <v>67</v>
      </c>
      <c r="D171" s="1" t="s">
        <v>42</v>
      </c>
      <c r="E171" s="16">
        <f>F171</f>
        <v>2322.4669836</v>
      </c>
      <c r="F171" s="16">
        <f>0.072181*12*E2</f>
        <v>2322.4669836</v>
      </c>
      <c r="G171" s="16">
        <v>1382.37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20">
        <f>E171/E2</f>
        <v>0.8661719999999998</v>
      </c>
    </row>
    <row r="175" spans="1:7" ht="31.5">
      <c r="A175" s="6" t="s">
        <v>220</v>
      </c>
      <c r="B175" s="1" t="s">
        <v>106</v>
      </c>
      <c r="C175" s="1" t="s">
        <v>67</v>
      </c>
      <c r="D175" s="1" t="s">
        <v>43</v>
      </c>
      <c r="E175" s="16">
        <f>F175</f>
        <v>10264.885141200002</v>
      </c>
      <c r="F175" s="16">
        <f>0.319027*12*E2</f>
        <v>10264.885141200002</v>
      </c>
      <c r="G175" s="16">
        <f>4900.89+2520.01</f>
        <v>7420.900000000001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20">
        <f>E175/E2</f>
        <v>3.8283240000000007</v>
      </c>
    </row>
    <row r="179" spans="1:7" ht="31.5">
      <c r="A179" s="6" t="s">
        <v>224</v>
      </c>
      <c r="B179" s="1" t="s">
        <v>106</v>
      </c>
      <c r="C179" s="1" t="s">
        <v>67</v>
      </c>
      <c r="D179" s="1" t="s">
        <v>311</v>
      </c>
      <c r="E179" s="16">
        <f>F179</f>
        <v>3022.8010932</v>
      </c>
      <c r="F179" s="16">
        <f>0.093947*12*E2</f>
        <v>3022.8010932</v>
      </c>
      <c r="G179" s="16">
        <v>1080.65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20">
        <f>E179/E2</f>
        <v>1.127364</v>
      </c>
    </row>
    <row r="183" spans="1:6" ht="31.5">
      <c r="A183" s="6"/>
      <c r="B183" s="1" t="s">
        <v>106</v>
      </c>
      <c r="C183" s="1" t="s">
        <v>67</v>
      </c>
      <c r="D183" s="20" t="s">
        <v>365</v>
      </c>
      <c r="E183" s="16">
        <v>17516.22</v>
      </c>
      <c r="F183" s="16">
        <f>0.10197*12*E2</f>
        <v>3280.9459320000005</v>
      </c>
    </row>
    <row r="184" spans="1:4" ht="15.75">
      <c r="A184" s="6"/>
      <c r="B184" s="1" t="s">
        <v>107</v>
      </c>
      <c r="C184" s="1" t="s">
        <v>67</v>
      </c>
      <c r="D184" s="20" t="s">
        <v>24</v>
      </c>
    </row>
    <row r="185" spans="1:4" ht="15.75">
      <c r="A185" s="6"/>
      <c r="B185" s="1" t="s">
        <v>64</v>
      </c>
      <c r="C185" s="1" t="s">
        <v>67</v>
      </c>
      <c r="D185" s="20" t="s">
        <v>10</v>
      </c>
    </row>
    <row r="186" spans="1:4" ht="15.75">
      <c r="A186" s="6"/>
      <c r="B186" s="1" t="s">
        <v>108</v>
      </c>
      <c r="C186" s="1" t="s">
        <v>73</v>
      </c>
      <c r="D186" s="20">
        <f>E183/E2</f>
        <v>6.5327341215082235</v>
      </c>
    </row>
    <row r="187" spans="1:6" ht="31.5">
      <c r="A187" s="6" t="s">
        <v>229</v>
      </c>
      <c r="B187" s="1" t="s">
        <v>106</v>
      </c>
      <c r="C187" s="1" t="s">
        <v>67</v>
      </c>
      <c r="D187" s="1" t="s">
        <v>44</v>
      </c>
      <c r="E187" s="16">
        <v>18654.09</v>
      </c>
      <c r="F187" s="16">
        <f>0.057403*12*E2</f>
        <v>1846.9759668000002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20">
        <f>E187/E2</f>
        <v>6.95710662738224</v>
      </c>
    </row>
    <row r="191" spans="1:7" ht="31.5">
      <c r="A191" s="6" t="s">
        <v>232</v>
      </c>
      <c r="B191" s="1" t="s">
        <v>106</v>
      </c>
      <c r="C191" s="1" t="s">
        <v>67</v>
      </c>
      <c r="D191" s="1" t="s">
        <v>45</v>
      </c>
      <c r="E191" s="16">
        <v>204.68</v>
      </c>
      <c r="F191" s="16" t="s">
        <v>319</v>
      </c>
      <c r="G191" s="16">
        <f>0.157123*12*E2</f>
        <v>5055.5267988000005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20">
        <f>E191/E2</f>
        <v>0.076336105620408</v>
      </c>
    </row>
    <row r="195" spans="1:6" ht="31.5">
      <c r="A195" s="6" t="s">
        <v>236</v>
      </c>
      <c r="B195" s="1" t="s">
        <v>106</v>
      </c>
      <c r="C195" s="1" t="s">
        <v>67</v>
      </c>
      <c r="D195" s="1" t="s">
        <v>46</v>
      </c>
      <c r="E195" s="16">
        <v>34810.28</v>
      </c>
      <c r="F195" s="16">
        <f>0.042173*12*E2</f>
        <v>1356.9415788000001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20">
        <f>E195/E2</f>
        <v>12.982612911647333</v>
      </c>
    </row>
    <row r="199" spans="1:5" ht="31.5">
      <c r="A199" s="6"/>
      <c r="B199" s="1" t="s">
        <v>106</v>
      </c>
      <c r="C199" s="1" t="s">
        <v>67</v>
      </c>
      <c r="D199" s="20" t="s">
        <v>364</v>
      </c>
      <c r="E199" s="16">
        <v>0</v>
      </c>
    </row>
    <row r="200" spans="1:4" ht="15.75">
      <c r="A200" s="6"/>
      <c r="B200" s="1" t="s">
        <v>107</v>
      </c>
      <c r="C200" s="1" t="s">
        <v>67</v>
      </c>
      <c r="D200" s="20" t="s">
        <v>24</v>
      </c>
    </row>
    <row r="201" spans="1:4" ht="15.75">
      <c r="A201" s="6"/>
      <c r="B201" s="1" t="s">
        <v>64</v>
      </c>
      <c r="C201" s="1" t="s">
        <v>67</v>
      </c>
      <c r="D201" s="20" t="s">
        <v>10</v>
      </c>
    </row>
    <row r="202" spans="1:4" ht="15.75">
      <c r="A202" s="6"/>
      <c r="B202" s="1" t="s">
        <v>108</v>
      </c>
      <c r="C202" s="1" t="s">
        <v>73</v>
      </c>
      <c r="D202" s="20">
        <f>E199/E2</f>
        <v>0</v>
      </c>
    </row>
    <row r="203" spans="1:4" ht="47.25">
      <c r="A203" s="17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17541.1284356</v>
      </c>
      <c r="F204" s="11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6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7" ht="31.5">
      <c r="A209" s="6" t="s">
        <v>244</v>
      </c>
      <c r="B209" s="1" t="s">
        <v>106</v>
      </c>
      <c r="C209" s="1" t="s">
        <v>67</v>
      </c>
      <c r="D209" s="1" t="s">
        <v>50</v>
      </c>
      <c r="E209" s="16">
        <v>0</v>
      </c>
      <c r="F209" s="16">
        <f>0.186191*12*E2</f>
        <v>5990.8071396000005</v>
      </c>
      <c r="G209" s="16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20">
        <f>E209/E2</f>
        <v>0</v>
      </c>
    </row>
    <row r="213" spans="1:7" ht="31.5">
      <c r="A213" s="6" t="s">
        <v>248</v>
      </c>
      <c r="B213" s="1" t="s">
        <v>106</v>
      </c>
      <c r="C213" s="1" t="s">
        <v>67</v>
      </c>
      <c r="D213" s="1" t="s">
        <v>49</v>
      </c>
      <c r="E213" s="16">
        <v>0</v>
      </c>
      <c r="F213" s="16">
        <f>0.143598*12*E2</f>
        <v>4620.3518088</v>
      </c>
      <c r="G213" s="16">
        <v>0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6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7" ht="31.5">
      <c r="A221" s="6" t="s">
        <v>256</v>
      </c>
      <c r="B221" s="1" t="s">
        <v>106</v>
      </c>
      <c r="C221" s="1" t="s">
        <v>67</v>
      </c>
      <c r="D221" s="1" t="s">
        <v>324</v>
      </c>
      <c r="E221" s="16">
        <f>F221</f>
        <v>2164.9030703999997</v>
      </c>
      <c r="F221" s="16">
        <f>0.067284*12*E2</f>
        <v>2164.9030703999997</v>
      </c>
      <c r="G221" s="16">
        <v>1848.09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20">
        <f>E221/E2</f>
        <v>0.8074079999999998</v>
      </c>
    </row>
    <row r="225" spans="1:7" ht="31.5">
      <c r="A225" s="6" t="s">
        <v>260</v>
      </c>
      <c r="B225" s="1" t="s">
        <v>106</v>
      </c>
      <c r="C225" s="1" t="s">
        <v>67</v>
      </c>
      <c r="D225" s="1" t="s">
        <v>1</v>
      </c>
      <c r="E225" s="16">
        <v>0</v>
      </c>
      <c r="F225" s="16">
        <f>0.582542*12*E2</f>
        <v>18743.6383752</v>
      </c>
      <c r="G225" s="16">
        <v>0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20">
        <f>E225/E2</f>
        <v>0</v>
      </c>
    </row>
    <row r="229" spans="1:7" ht="31.5">
      <c r="A229" s="6" t="s">
        <v>264</v>
      </c>
      <c r="B229" s="1" t="s">
        <v>106</v>
      </c>
      <c r="C229" s="1" t="s">
        <v>67</v>
      </c>
      <c r="D229" s="1" t="s">
        <v>0</v>
      </c>
      <c r="E229" s="16">
        <f>F229</f>
        <v>516.9653652000001</v>
      </c>
      <c r="F229" s="16">
        <f>'[4]УК 2019'!$AI$16*12*E2</f>
        <v>516.9653652000001</v>
      </c>
      <c r="G229" s="16">
        <v>304.32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20">
        <f>E229/E2</f>
        <v>0.192804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6">
        <v>0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20">
        <f>E233/E2</f>
        <v>0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6">
        <v>0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20">
        <f>E237/E2</f>
        <v>0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16">
        <v>14859.26</v>
      </c>
      <c r="F241" s="16">
        <f>0.63*100</f>
        <v>63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362</v>
      </c>
      <c r="B244" s="1" t="s">
        <v>108</v>
      </c>
      <c r="C244" s="1" t="s">
        <v>73</v>
      </c>
      <c r="D244" s="20">
        <f>E241/F241</f>
        <v>235.86126984126983</v>
      </c>
    </row>
    <row r="245" spans="1:4" ht="15.75">
      <c r="A245" s="6"/>
      <c r="B245" s="3" t="s">
        <v>268</v>
      </c>
      <c r="C245" s="1" t="s">
        <v>73</v>
      </c>
      <c r="D245" s="12">
        <f>SUM(D28,D34,D60,D66,D72,D78,D84,D90,D100,D158,D204)</f>
        <v>357093.57249040005</v>
      </c>
    </row>
    <row r="246" spans="1:4" ht="15.75">
      <c r="A246" s="19" t="s">
        <v>280</v>
      </c>
      <c r="B246" s="19"/>
      <c r="C246" s="19"/>
      <c r="D246" s="19"/>
    </row>
    <row r="247" spans="1:4" ht="15.75">
      <c r="A247" s="6" t="s">
        <v>281</v>
      </c>
      <c r="B247" s="1" t="s">
        <v>282</v>
      </c>
      <c r="C247" s="1" t="s">
        <v>283</v>
      </c>
      <c r="D247" s="26">
        <v>3</v>
      </c>
    </row>
    <row r="248" spans="1:4" ht="15.75">
      <c r="A248" s="6" t="s">
        <v>284</v>
      </c>
      <c r="B248" s="1" t="s">
        <v>285</v>
      </c>
      <c r="C248" s="1" t="s">
        <v>283</v>
      </c>
      <c r="D248" s="26">
        <v>2</v>
      </c>
    </row>
    <row r="249" spans="1:4" ht="31.5">
      <c r="A249" s="6" t="s">
        <v>286</v>
      </c>
      <c r="B249" s="1" t="s">
        <v>287</v>
      </c>
      <c r="C249" s="1" t="s">
        <v>283</v>
      </c>
      <c r="D249" s="1">
        <v>1</v>
      </c>
    </row>
    <row r="250" spans="1:4" ht="15.75">
      <c r="A250" s="6" t="s">
        <v>288</v>
      </c>
      <c r="B250" s="1" t="s">
        <v>289</v>
      </c>
      <c r="C250" s="1" t="s">
        <v>73</v>
      </c>
      <c r="D250" s="7">
        <v>-1769.67</v>
      </c>
    </row>
    <row r="251" spans="1:4" ht="15.75">
      <c r="A251" s="19" t="s">
        <v>290</v>
      </c>
      <c r="B251" s="19"/>
      <c r="C251" s="19"/>
      <c r="D251" s="19"/>
    </row>
    <row r="252" spans="1:4" ht="15.75">
      <c r="A252" s="6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6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19" t="s">
        <v>298</v>
      </c>
      <c r="B258" s="19"/>
      <c r="C258" s="19"/>
      <c r="D258" s="19"/>
    </row>
    <row r="259" spans="1:4" ht="15.75">
      <c r="A259" s="6" t="s">
        <v>299</v>
      </c>
      <c r="B259" s="1" t="s">
        <v>282</v>
      </c>
      <c r="C259" s="1" t="s">
        <v>283</v>
      </c>
      <c r="D259" s="1">
        <v>3</v>
      </c>
    </row>
    <row r="260" spans="1:4" ht="15.75">
      <c r="A260" s="6" t="s">
        <v>300</v>
      </c>
      <c r="B260" s="1" t="s">
        <v>285</v>
      </c>
      <c r="C260" s="1" t="s">
        <v>283</v>
      </c>
      <c r="D260" s="1">
        <v>3</v>
      </c>
    </row>
    <row r="261" spans="1:4" ht="15.75">
      <c r="A261" s="6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6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19" t="s">
        <v>304</v>
      </c>
      <c r="B263" s="19"/>
      <c r="C263" s="19"/>
      <c r="D263" s="19"/>
    </row>
    <row r="264" spans="1:4" ht="15.75">
      <c r="A264" s="6" t="s">
        <v>305</v>
      </c>
      <c r="B264" s="1" t="s">
        <v>306</v>
      </c>
      <c r="C264" s="1" t="s">
        <v>283</v>
      </c>
      <c r="D264" s="1">
        <v>15</v>
      </c>
    </row>
    <row r="265" spans="1:4" ht="15.75">
      <c r="A265" s="6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6" t="s">
        <v>309</v>
      </c>
      <c r="B266" s="1" t="s">
        <v>310</v>
      </c>
      <c r="C266" s="1" t="s">
        <v>73</v>
      </c>
      <c r="D266" s="1">
        <v>69500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2020-03-26T12:32:19Z</dcterms:modified>
  <cp:category/>
  <cp:version/>
  <cp:contentType/>
  <cp:contentStatus/>
</cp:coreProperties>
</file>