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форме'!$A$1:$D$288</definedName>
  </definedNames>
  <calcPr fullCalcOnLoad="1"/>
</workbook>
</file>

<file path=xl/sharedStrings.xml><?xml version="1.0" encoding="utf-8"?>
<sst xmlns="http://schemas.openxmlformats.org/spreadsheetml/2006/main" count="989" uniqueCount="382">
  <si>
    <t>Профилактический осмотр мусоропровода</t>
  </si>
  <si>
    <t>Уборка загрузочных клапанов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</si>
  <si>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</si>
  <si>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</si>
  <si>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</si>
  <si>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</si>
  <si>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</si>
  <si>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</si>
  <si>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</si>
  <si>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</si>
  <si>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</si>
  <si>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</si>
  <si>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</si>
  <si>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</si>
  <si>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</si>
  <si>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</si>
  <si>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</si>
  <si>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ежедневно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</si>
  <si>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</si>
  <si>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</si>
  <si>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</si>
  <si>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1 раз в месяц</t>
  </si>
  <si>
    <t>Работы по содержанию и ремонту лифта (лифтов) в многоквартирном доме</t>
  </si>
  <si>
    <t>шт</t>
  </si>
  <si>
    <t>Мытьё пола кабины лифта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</si>
  <si>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</si>
  <si>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</si>
  <si>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</si>
  <si>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</si>
  <si>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</si>
  <si>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</si>
  <si>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</si>
  <si>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</si>
  <si>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</si>
  <si>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</si>
  <si>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</si>
  <si>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</si>
  <si>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</si>
  <si>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</si>
  <si>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</si>
  <si>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</si>
  <si>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</si>
  <si>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</si>
  <si>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</si>
  <si>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</si>
  <si>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</si>
  <si>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</si>
  <si>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</si>
  <si>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</si>
  <si>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</si>
  <si>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</si>
  <si>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</si>
  <si>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</si>
  <si>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</si>
  <si>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</si>
  <si>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</si>
  <si>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</si>
  <si>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</si>
  <si>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</si>
  <si>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</si>
  <si>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</si>
  <si>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</si>
  <si>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</si>
  <si>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</si>
  <si>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</si>
  <si>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</si>
  <si>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</si>
  <si>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</si>
  <si>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</si>
  <si>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</si>
  <si>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</si>
  <si>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</si>
  <si>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</si>
  <si>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</si>
  <si>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</si>
  <si>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</si>
  <si>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</si>
  <si>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</si>
  <si>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</si>
  <si>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</si>
  <si>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</si>
  <si>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</si>
  <si>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</si>
  <si>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</si>
  <si>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</si>
  <si>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</si>
  <si>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</si>
  <si>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</si>
  <si>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</si>
  <si>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</si>
  <si>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</si>
  <si>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</si>
  <si>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</si>
  <si>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</si>
  <si>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</si>
  <si>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</si>
  <si>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</si>
  <si>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</si>
  <si>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</si>
  <si>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</si>
  <si>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</si>
  <si>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</si>
  <si>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</si>
  <si>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</si>
  <si>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</si>
  <si>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</si>
  <si>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</si>
  <si>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</si>
  <si>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</si>
  <si>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</si>
  <si>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</si>
  <si>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</si>
  <si>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</si>
  <si>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</si>
  <si>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</si>
  <si>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</si>
  <si>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</si>
  <si>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</si>
  <si>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</si>
  <si>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</si>
  <si>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</si>
  <si>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21.4</t>
  </si>
  <si>
    <t>22.4.1</t>
  </si>
  <si>
    <t>23.4.1</t>
  </si>
  <si>
    <t>24.4.1</t>
  </si>
  <si>
    <t>25.4.1</t>
  </si>
  <si>
    <t>26.4.1</t>
  </si>
  <si>
    <t>23.4.2</t>
  </si>
  <si>
    <t>24.4.2</t>
  </si>
  <si>
    <t>25.4.2</t>
  </si>
  <si>
    <t>26.4.2</t>
  </si>
  <si>
    <t>23.4.3</t>
  </si>
  <si>
    <t>24.4.3</t>
  </si>
  <si>
    <t>25.4.3</t>
  </si>
  <si>
    <t>26.4.3</t>
  </si>
  <si>
    <t>23.4.4</t>
  </si>
  <si>
    <t>24.4.4</t>
  </si>
  <si>
    <t>25.4.4</t>
  </si>
  <si>
    <t>26.4.4</t>
  </si>
  <si>
    <t>23.4.5</t>
  </si>
  <si>
    <t>24.4.5</t>
  </si>
  <si>
    <t>25.4.5</t>
  </si>
  <si>
    <t>26.4.5</t>
  </si>
  <si>
    <t>21.5</t>
  </si>
  <si>
    <t>22.5.1</t>
  </si>
  <si>
    <t>23.5.1</t>
  </si>
  <si>
    <t>24.5.1</t>
  </si>
  <si>
    <t>25.5.1</t>
  </si>
  <si>
    <t>26.5.1</t>
  </si>
  <si>
    <t>23.5.2</t>
  </si>
  <si>
    <t>24.5.2</t>
  </si>
  <si>
    <t>25.5.2</t>
  </si>
  <si>
    <t>26.5.2</t>
  </si>
  <si>
    <t>23.5.3</t>
  </si>
  <si>
    <t>24.5.3</t>
  </si>
  <si>
    <t>25.5.3</t>
  </si>
  <si>
    <t>26.5.3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</si>
  <si>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</si>
  <si>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</si>
  <si>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</si>
  <si>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</si>
  <si>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</si>
  <si>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</si>
  <si>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</si>
  <si>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</si>
  <si>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</si>
  <si>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</si>
  <si>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</si>
  <si>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</si>
  <si>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</si>
  <si>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</si>
  <si>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</si>
  <si>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</si>
  <si>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</si>
  <si>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</si>
  <si>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</si>
  <si>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</si>
  <si>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</si>
  <si>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</si>
  <si>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</si>
  <si>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</si>
  <si>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</si>
  <si>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</si>
  <si>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</si>
  <si>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</si>
  <si>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</si>
  <si>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</si>
  <si>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</si>
  <si>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</si>
  <si>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</si>
  <si>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</si>
  <si>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</si>
  <si>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</si>
  <si>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</si>
  <si>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</si>
  <si>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</si>
  <si>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</si>
  <si>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</si>
  <si>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</si>
  <si>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</si>
  <si>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</si>
  <si>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</si>
  <si>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</si>
  <si>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</si>
  <si>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</si>
  <si>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</si>
  <si>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</si>
  <si>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</si>
  <si>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</si>
  <si>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</si>
  <si>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</si>
  <si>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</si>
  <si>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</si>
  <si>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</si>
  <si>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</si>
  <si>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</si>
  <si>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</si>
  <si>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</si>
  <si>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</si>
  <si>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</si>
  <si>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</si>
  <si>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</si>
  <si>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</si>
  <si>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</si>
  <si>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</si>
  <si>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</si>
  <si>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</si>
  <si>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</si>
  <si>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</si>
  <si>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</si>
  <si>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23.13.4</t>
  </si>
  <si>
    <t>24.13.4</t>
  </si>
  <si>
    <t>25.13.4</t>
  </si>
  <si>
    <t>26.13.4</t>
  </si>
  <si>
    <t>23.13.5</t>
  </si>
  <si>
    <t>24.13.5</t>
  </si>
  <si>
    <t>25.13.5</t>
  </si>
  <si>
    <t>26.13.5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</si>
  <si>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</si>
  <si>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</si>
  <si>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</si>
  <si>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</si>
  <si>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</si>
  <si>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</si>
  <si>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</si>
  <si>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</si>
  <si>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</si>
  <si>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</si>
  <si>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</si>
  <si>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</si>
  <si>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</si>
  <si>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</si>
  <si>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</si>
  <si>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</si>
  <si>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</si>
  <si>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</si>
  <si>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</si>
  <si>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</si>
  <si>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</si>
  <si>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</si>
  <si>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</si>
  <si>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</si>
  <si>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</si>
  <si>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</si>
  <si>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</si>
  <si>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</si>
  <si>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</si>
  <si>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</si>
  <si>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</si>
  <si>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</si>
  <si>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</si>
  <si>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</si>
  <si>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</si>
  <si>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</si>
  <si>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</si>
  <si>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</si>
  <si>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</si>
  <si>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Влажное подметание пола мусороприёмных камер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</si>
  <si>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</si>
  <si>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</si>
  <si>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</si>
  <si>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</si>
  <si>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</si>
  <si>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</si>
  <si>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</si>
  <si>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</si>
  <si>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</si>
  <si>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</si>
  <si>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</si>
  <si>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</si>
  <si>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</si>
  <si>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</si>
  <si>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</si>
  <si>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</si>
  <si>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</si>
  <si>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</si>
  <si>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</si>
  <si>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</si>
  <si>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</si>
  <si>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</si>
  <si>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</si>
  <si>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</si>
  <si>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</si>
  <si>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</si>
  <si>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</si>
  <si>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</si>
  <si>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</si>
  <si>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</si>
  <si>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</si>
  <si>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</si>
  <si>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</si>
  <si>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</si>
  <si>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</si>
  <si>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</si>
  <si>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</si>
  <si>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</si>
  <si>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</si>
  <si>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</si>
  <si>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</si>
  <si>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</si>
  <si>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Покос травы на земельном участке</t>
  </si>
  <si>
    <t>Очистка МОП МКД от мусора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</si>
  <si>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</si>
  <si>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</si>
  <si>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</si>
  <si>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</si>
  <si>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</si>
  <si>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</si>
  <si>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</si>
  <si>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</si>
  <si>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</si>
  <si>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</si>
  <si>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</si>
  <si>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</si>
  <si>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</si>
  <si>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</si>
  <si>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</si>
  <si>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</si>
  <si>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</si>
  <si>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</si>
  <si>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</si>
  <si>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</si>
  <si>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</si>
  <si>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</si>
  <si>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</si>
  <si>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</si>
  <si>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</si>
  <si>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</si>
  <si>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</si>
  <si>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</si>
  <si>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</si>
  <si>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</si>
  <si>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делить на площадь подвала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</si>
  <si>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</si>
  <si>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</si>
  <si>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</si>
  <si>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Обследование спец. организациями</t>
  </si>
  <si>
    <t>Мехуборка (асфальт) в зимний период</t>
  </si>
  <si>
    <t>Техническое освидетельствование лифтов</t>
  </si>
  <si>
    <t>Ремонт мусоропроводных карманов</t>
  </si>
  <si>
    <t xml:space="preserve">Дизенфекция элементов ствола мусоропровода </t>
  </si>
  <si>
    <t>Ремонт кровли балконных козырьков</t>
  </si>
  <si>
    <t>Осмотр стен (наружные поверхности)</t>
  </si>
  <si>
    <t>Очистка водосточной системы от снега и мусора  на кровле</t>
  </si>
  <si>
    <t>Ремонт и укрепление входных дверей в помещениях общего пользования</t>
  </si>
  <si>
    <t>Окраска стен,дверей, помещений общего пользования</t>
  </si>
  <si>
    <t>Замена разбитых стёкол, окон и дверей в помещениях общего пользования</t>
  </si>
  <si>
    <t>Текущий ремонт детских площадок и малых форм</t>
  </si>
  <si>
    <t>Объекты внешнего благоустройства (асфальтирование, зелёные насаждения)</t>
  </si>
  <si>
    <t>Сбор листвы с придомовой территории (весна, осень)</t>
  </si>
  <si>
    <t>Отчет об исполнении управляющей организацией ООО "УК "Слобода" договора управления за 2019 год по дому № 27/2  ул. Зегеля в г. Липецке</t>
  </si>
  <si>
    <t>31.03.2020 г.</t>
  </si>
  <si>
    <t>01.01.2019 г.</t>
  </si>
  <si>
    <t>31.12.2019 г.</t>
  </si>
  <si>
    <t>изменить обслуживание 12 месяцев(в 2018 было меньше по нововму тарифу)</t>
  </si>
  <si>
    <t>Ремонт системы электроснабжения</t>
  </si>
  <si>
    <t>Ремонт внутридомовых сетей канализации</t>
  </si>
  <si>
    <t>Ремонт внутридомовых сетей водоснабжения</t>
  </si>
  <si>
    <t>демидова</t>
  </si>
  <si>
    <t>по тарифу</t>
  </si>
  <si>
    <t>Мытьё стен, дверей, потолка кабины лифта</t>
  </si>
  <si>
    <t>тариф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</si>
</sst>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2" fontId="46" fillId="0" borderId="0" xfId="0" applyNumberFormat="1" applyFont="1" applyFill="1" applyAlignment="1">
      <alignment horizontal="center" vertical="center" wrapText="1"/>
    </xf>
    <xf numFmtId="2" fontId="48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180" fontId="44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47;&#1077;&#1075;&#1077;&#1083;&#1103;,%20&#1076;.%2027-2%20%20&#1079;&#1072;%20&#1087;&#1077;&#1088;&#1080;&#1086;&#1076;%2001.06.18-31.12.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45">
          <cell r="AA45">
            <v>5</v>
          </cell>
          <cell r="AB45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-275270.86233249994</v>
          </cell>
        </row>
        <row r="25">
          <cell r="D25">
            <v>96659.44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BV124">
            <v>202914.57927000002</v>
          </cell>
        </row>
        <row r="125">
          <cell r="BV125">
            <v>190229.1175200002</v>
          </cell>
        </row>
        <row r="126">
          <cell r="BV126">
            <v>68678.94228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8"/>
  <sheetViews>
    <sheetView tabSelected="1" view="pageBreakPreview" zoomScale="90" zoomScaleNormal="90" zoomScaleSheetLayoutView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10.7109375" style="3" hidden="1" customWidth="1"/>
    <col min="8" max="14" width="9.140625" style="3" hidden="1" customWidth="1"/>
    <col min="15" max="18" width="0" style="3" hidden="1" customWidth="1"/>
    <col min="19" max="22" width="9.140625" style="3" customWidth="1"/>
    <col min="23" max="16384" width="9.140625" style="4" customWidth="1"/>
  </cols>
  <sheetData>
    <row r="1" ht="15.75">
      <c r="E1" s="3" t="s">
        <v>315</v>
      </c>
    </row>
    <row r="2" spans="1:22" s="6" customFormat="1" ht="33.75" customHeight="1">
      <c r="A2" s="48" t="s">
        <v>370</v>
      </c>
      <c r="B2" s="48"/>
      <c r="C2" s="48"/>
      <c r="D2" s="48"/>
      <c r="E2" s="5">
        <v>2177.5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54</v>
      </c>
      <c r="B4" s="8" t="s">
        <v>55</v>
      </c>
      <c r="C4" s="8" t="s">
        <v>56</v>
      </c>
      <c r="D4" s="8" t="s">
        <v>57</v>
      </c>
    </row>
    <row r="5" spans="1:4" ht="15.75">
      <c r="A5" s="7" t="s">
        <v>60</v>
      </c>
      <c r="B5" s="8" t="s">
        <v>58</v>
      </c>
      <c r="C5" s="8" t="s">
        <v>59</v>
      </c>
      <c r="D5" s="9" t="s">
        <v>371</v>
      </c>
    </row>
    <row r="6" spans="1:4" ht="15.75">
      <c r="A6" s="7" t="s">
        <v>61</v>
      </c>
      <c r="B6" s="8" t="s">
        <v>62</v>
      </c>
      <c r="C6" s="8" t="s">
        <v>59</v>
      </c>
      <c r="D6" s="9" t="s">
        <v>372</v>
      </c>
    </row>
    <row r="7" spans="1:4" ht="15.75">
      <c r="A7" s="7" t="s">
        <v>48</v>
      </c>
      <c r="B7" s="8" t="s">
        <v>63</v>
      </c>
      <c r="C7" s="8" t="s">
        <v>59</v>
      </c>
      <c r="D7" s="9" t="s">
        <v>373</v>
      </c>
    </row>
    <row r="8" spans="1:4" ht="42.75" customHeight="1">
      <c r="A8" s="47" t="s">
        <v>95</v>
      </c>
      <c r="B8" s="47"/>
      <c r="C8" s="47"/>
      <c r="D8" s="47"/>
    </row>
    <row r="9" spans="1:4" ht="15.75">
      <c r="A9" s="7" t="s">
        <v>49</v>
      </c>
      <c r="B9" s="8" t="s">
        <v>64</v>
      </c>
      <c r="C9" s="8" t="s">
        <v>65</v>
      </c>
      <c r="D9" s="40">
        <f>'[2]по форме'!$D$23</f>
        <v>0</v>
      </c>
    </row>
    <row r="10" spans="1:5" ht="15.75">
      <c r="A10" s="7" t="s">
        <v>50</v>
      </c>
      <c r="B10" s="8" t="s">
        <v>66</v>
      </c>
      <c r="C10" s="8" t="s">
        <v>65</v>
      </c>
      <c r="D10" s="40">
        <f>'[2]по форме'!$D$24</f>
        <v>-275270.86233249994</v>
      </c>
      <c r="E10" s="1"/>
    </row>
    <row r="11" spans="1:4" ht="15.75">
      <c r="A11" s="7" t="s">
        <v>67</v>
      </c>
      <c r="B11" s="8" t="s">
        <v>68</v>
      </c>
      <c r="C11" s="8" t="s">
        <v>65</v>
      </c>
      <c r="D11" s="40">
        <f>'[2]по форме'!$D$25</f>
        <v>96659.44</v>
      </c>
    </row>
    <row r="12" spans="1:5" ht="78.75">
      <c r="A12" s="7" t="s">
        <v>69</v>
      </c>
      <c r="B12" s="8" t="s">
        <v>70</v>
      </c>
      <c r="C12" s="8" t="s">
        <v>65</v>
      </c>
      <c r="D12" s="40">
        <f>D13+D14+D15</f>
        <v>461822.6390700002</v>
      </c>
      <c r="E12" s="3" t="s">
        <v>374</v>
      </c>
    </row>
    <row r="13" spans="1:4" ht="15.75">
      <c r="A13" s="7" t="s">
        <v>86</v>
      </c>
      <c r="B13" s="10" t="s">
        <v>71</v>
      </c>
      <c r="C13" s="8" t="s">
        <v>65</v>
      </c>
      <c r="D13" s="40">
        <f>'[3]УК 2019'!$BV$125</f>
        <v>190229.1175200002</v>
      </c>
    </row>
    <row r="14" spans="1:4" ht="15.75">
      <c r="A14" s="7" t="s">
        <v>87</v>
      </c>
      <c r="B14" s="10" t="s">
        <v>72</v>
      </c>
      <c r="C14" s="8" t="s">
        <v>65</v>
      </c>
      <c r="D14" s="40">
        <f>'[3]УК 2019'!$BV$124</f>
        <v>202914.57927000002</v>
      </c>
    </row>
    <row r="15" spans="1:4" ht="15.75">
      <c r="A15" s="7" t="s">
        <v>88</v>
      </c>
      <c r="B15" s="10" t="s">
        <v>73</v>
      </c>
      <c r="C15" s="8" t="s">
        <v>65</v>
      </c>
      <c r="D15" s="40">
        <f>'[3]УК 2019'!$BV$126</f>
        <v>68678.94228</v>
      </c>
    </row>
    <row r="16" spans="1:6" ht="15.75">
      <c r="A16" s="10" t="s">
        <v>74</v>
      </c>
      <c r="B16" s="10" t="s">
        <v>75</v>
      </c>
      <c r="C16" s="10" t="s">
        <v>65</v>
      </c>
      <c r="D16" s="31">
        <f>D17</f>
        <v>395539.9790700002</v>
      </c>
      <c r="E16" s="3">
        <v>375484.25</v>
      </c>
      <c r="F16" s="3" t="s">
        <v>378</v>
      </c>
    </row>
    <row r="17" spans="1:4" ht="31.5">
      <c r="A17" s="10" t="s">
        <v>51</v>
      </c>
      <c r="B17" s="10" t="s">
        <v>89</v>
      </c>
      <c r="C17" s="10" t="s">
        <v>65</v>
      </c>
      <c r="D17" s="31">
        <f>D12-D25+D272+D288</f>
        <v>395539.9790700002</v>
      </c>
    </row>
    <row r="18" spans="1:4" ht="31.5">
      <c r="A18" s="10" t="s">
        <v>76</v>
      </c>
      <c r="B18" s="10" t="s">
        <v>90</v>
      </c>
      <c r="C18" s="10" t="s">
        <v>65</v>
      </c>
      <c r="D18" s="31">
        <v>0</v>
      </c>
    </row>
    <row r="19" spans="1:4" ht="15.75">
      <c r="A19" s="10" t="s">
        <v>52</v>
      </c>
      <c r="B19" s="10" t="s">
        <v>77</v>
      </c>
      <c r="C19" s="10" t="s">
        <v>65</v>
      </c>
      <c r="D19" s="31">
        <v>0</v>
      </c>
    </row>
    <row r="20" spans="1:4" ht="15.75">
      <c r="A20" s="10" t="s">
        <v>53</v>
      </c>
      <c r="B20" s="10" t="s">
        <v>78</v>
      </c>
      <c r="C20" s="10" t="s">
        <v>65</v>
      </c>
      <c r="D20" s="31">
        <v>0</v>
      </c>
    </row>
    <row r="21" spans="1:4" ht="15.75">
      <c r="A21" s="10" t="s">
        <v>79</v>
      </c>
      <c r="B21" s="10" t="s">
        <v>80</v>
      </c>
      <c r="C21" s="10" t="s">
        <v>65</v>
      </c>
      <c r="D21" s="31">
        <v>0</v>
      </c>
    </row>
    <row r="22" spans="1:4" ht="15.75">
      <c r="A22" s="10" t="s">
        <v>81</v>
      </c>
      <c r="B22" s="10" t="s">
        <v>82</v>
      </c>
      <c r="C22" s="10" t="s">
        <v>65</v>
      </c>
      <c r="D22" s="31">
        <f>D16+D10+D9</f>
        <v>120269.11673750024</v>
      </c>
    </row>
    <row r="23" spans="1:4" ht="15.75">
      <c r="A23" s="10" t="s">
        <v>83</v>
      </c>
      <c r="B23" s="10" t="s">
        <v>91</v>
      </c>
      <c r="C23" s="10" t="s">
        <v>65</v>
      </c>
      <c r="D23" s="31">
        <v>2234.67</v>
      </c>
    </row>
    <row r="24" spans="1:4" ht="15.75">
      <c r="A24" s="10" t="s">
        <v>84</v>
      </c>
      <c r="B24" s="10" t="s">
        <v>92</v>
      </c>
      <c r="C24" s="10" t="s">
        <v>65</v>
      </c>
      <c r="D24" s="31">
        <f>D22-D267</f>
        <v>-192987.62537249975</v>
      </c>
    </row>
    <row r="25" spans="1:5" ht="15.75">
      <c r="A25" s="10" t="s">
        <v>85</v>
      </c>
      <c r="B25" s="10" t="s">
        <v>93</v>
      </c>
      <c r="C25" s="10" t="s">
        <v>65</v>
      </c>
      <c r="D25" s="31">
        <v>108238.34</v>
      </c>
      <c r="E25" s="1"/>
    </row>
    <row r="26" spans="1:22" s="11" customFormat="1" ht="35.25" customHeight="1">
      <c r="A26" s="49" t="s">
        <v>94</v>
      </c>
      <c r="B26" s="49"/>
      <c r="C26" s="49"/>
      <c r="D26" s="49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5" customFormat="1" ht="31.5">
      <c r="A27" s="12" t="s">
        <v>105</v>
      </c>
      <c r="B27" s="13" t="s">
        <v>96</v>
      </c>
      <c r="C27" s="13" t="s">
        <v>59</v>
      </c>
      <c r="D27" s="13" t="s">
        <v>9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101</v>
      </c>
      <c r="B28" s="17" t="s">
        <v>97</v>
      </c>
      <c r="C28" s="17" t="s">
        <v>65</v>
      </c>
      <c r="D28" s="17">
        <f>E28</f>
        <v>21453.46</v>
      </c>
      <c r="E28" s="32">
        <v>21453.46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102</v>
      </c>
      <c r="B29" s="17" t="s">
        <v>98</v>
      </c>
      <c r="C29" s="17" t="s">
        <v>59</v>
      </c>
      <c r="D29" s="17" t="s">
        <v>5</v>
      </c>
      <c r="E29" s="1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103</v>
      </c>
      <c r="B30" s="17" t="s">
        <v>99</v>
      </c>
      <c r="C30" s="17" t="s">
        <v>59</v>
      </c>
      <c r="D30" s="17" t="s">
        <v>10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104</v>
      </c>
      <c r="B31" s="17" t="s">
        <v>56</v>
      </c>
      <c r="C31" s="17" t="s">
        <v>59</v>
      </c>
      <c r="D31" s="17" t="s">
        <v>11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106</v>
      </c>
      <c r="B32" s="17" t="s">
        <v>100</v>
      </c>
      <c r="C32" s="17" t="s">
        <v>65</v>
      </c>
      <c r="D32" s="41">
        <f>E28/E2</f>
        <v>9.85233524684271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38" t="s">
        <v>107</v>
      </c>
      <c r="B33" s="20" t="s">
        <v>96</v>
      </c>
      <c r="C33" s="20" t="s">
        <v>59</v>
      </c>
      <c r="D33" s="20" t="s">
        <v>12</v>
      </c>
      <c r="E33" s="21" t="s">
        <v>317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108</v>
      </c>
      <c r="B34" s="9" t="s">
        <v>97</v>
      </c>
      <c r="C34" s="9" t="s">
        <v>65</v>
      </c>
      <c r="D34" s="36">
        <f>E35+E39+E43+E47+E51+E55</f>
        <v>51551.1923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1" customFormat="1" ht="31.5">
      <c r="A35" s="23" t="s">
        <v>109</v>
      </c>
      <c r="B35" s="9" t="s">
        <v>98</v>
      </c>
      <c r="C35" s="9" t="s">
        <v>59</v>
      </c>
      <c r="D35" s="9" t="s">
        <v>13</v>
      </c>
      <c r="E35" s="37">
        <v>4790.5</v>
      </c>
      <c r="F35" s="37">
        <f>1805.58/2</f>
        <v>902.79</v>
      </c>
      <c r="G35" s="37">
        <v>368.43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1" customFormat="1" ht="15.75">
      <c r="A36" s="23" t="s">
        <v>110</v>
      </c>
      <c r="B36" s="9" t="s">
        <v>99</v>
      </c>
      <c r="C36" s="9" t="s">
        <v>59</v>
      </c>
      <c r="D36" s="9" t="s">
        <v>21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1" customFormat="1" ht="15.75">
      <c r="A37" s="23" t="s">
        <v>111</v>
      </c>
      <c r="B37" s="9" t="s">
        <v>56</v>
      </c>
      <c r="C37" s="9" t="s">
        <v>59</v>
      </c>
      <c r="D37" s="9" t="s">
        <v>11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1" customFormat="1" ht="15.75">
      <c r="A38" s="23" t="s">
        <v>112</v>
      </c>
      <c r="B38" s="9" t="s">
        <v>100</v>
      </c>
      <c r="C38" s="9" t="s">
        <v>65</v>
      </c>
      <c r="D38" s="24">
        <f>E35/E2</f>
        <v>2.2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1" customFormat="1" ht="31.5">
      <c r="A39" s="23" t="s">
        <v>113</v>
      </c>
      <c r="B39" s="9" t="s">
        <v>98</v>
      </c>
      <c r="C39" s="9" t="s">
        <v>59</v>
      </c>
      <c r="D39" s="9" t="s">
        <v>316</v>
      </c>
      <c r="E39" s="37">
        <v>3396.9</v>
      </c>
      <c r="F39" s="37">
        <f>2134.82/2</f>
        <v>1067.41</v>
      </c>
      <c r="G39" s="37">
        <v>436.37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11" customFormat="1" ht="15.75">
      <c r="A40" s="23" t="s">
        <v>114</v>
      </c>
      <c r="B40" s="9" t="s">
        <v>99</v>
      </c>
      <c r="C40" s="9" t="s">
        <v>59</v>
      </c>
      <c r="D40" s="9" t="s">
        <v>39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1" customFormat="1" ht="15.75">
      <c r="A41" s="23" t="s">
        <v>115</v>
      </c>
      <c r="B41" s="9" t="s">
        <v>56</v>
      </c>
      <c r="C41" s="9" t="s">
        <v>59</v>
      </c>
      <c r="D41" s="9" t="s">
        <v>11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1" customFormat="1" ht="15.75">
      <c r="A42" s="23" t="s">
        <v>116</v>
      </c>
      <c r="B42" s="9" t="s">
        <v>100</v>
      </c>
      <c r="C42" s="9" t="s">
        <v>65</v>
      </c>
      <c r="D42" s="24">
        <f>E39/E2</f>
        <v>1.56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1" customFormat="1" ht="31.5">
      <c r="A43" s="23" t="s">
        <v>117</v>
      </c>
      <c r="B43" s="9" t="s">
        <v>98</v>
      </c>
      <c r="C43" s="9" t="s">
        <v>59</v>
      </c>
      <c r="D43" s="9" t="s">
        <v>14</v>
      </c>
      <c r="E43" s="37">
        <v>15607.2313</v>
      </c>
      <c r="F43" s="37">
        <f>15306.63</f>
        <v>15306.63</v>
      </c>
      <c r="G43" s="37">
        <v>11321.8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1" customFormat="1" ht="15.75">
      <c r="A44" s="23" t="s">
        <v>118</v>
      </c>
      <c r="B44" s="9" t="s">
        <v>99</v>
      </c>
      <c r="C44" s="9" t="s">
        <v>59</v>
      </c>
      <c r="D44" s="9" t="s">
        <v>35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1" customFormat="1" ht="15.75">
      <c r="A45" s="23" t="s">
        <v>119</v>
      </c>
      <c r="B45" s="9" t="s">
        <v>56</v>
      </c>
      <c r="C45" s="9" t="s">
        <v>59</v>
      </c>
      <c r="D45" s="9" t="s">
        <v>11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1" customFormat="1" ht="15.75">
      <c r="A46" s="23" t="s">
        <v>120</v>
      </c>
      <c r="B46" s="9" t="s">
        <v>100</v>
      </c>
      <c r="C46" s="9" t="s">
        <v>65</v>
      </c>
      <c r="D46" s="36">
        <f>E43/E2</f>
        <v>7.167500022962113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1" customFormat="1" ht="31.5">
      <c r="A47" s="23" t="s">
        <v>324</v>
      </c>
      <c r="B47" s="9" t="s">
        <v>98</v>
      </c>
      <c r="C47" s="9" t="s">
        <v>59</v>
      </c>
      <c r="D47" s="9" t="s">
        <v>15</v>
      </c>
      <c r="E47" s="37">
        <v>10249.461</v>
      </c>
      <c r="F47" s="37">
        <f>10241.87</f>
        <v>10241.87</v>
      </c>
      <c r="G47" s="37">
        <v>7628.87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1" customFormat="1" ht="15.75">
      <c r="A48" s="23" t="s">
        <v>325</v>
      </c>
      <c r="B48" s="9" t="s">
        <v>99</v>
      </c>
      <c r="C48" s="9" t="s">
        <v>59</v>
      </c>
      <c r="D48" s="9" t="s">
        <v>16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1" customFormat="1" ht="15.75">
      <c r="A49" s="23" t="s">
        <v>326</v>
      </c>
      <c r="B49" s="9" t="s">
        <v>56</v>
      </c>
      <c r="C49" s="9" t="s">
        <v>59</v>
      </c>
      <c r="D49" s="9" t="s">
        <v>11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1" customFormat="1" ht="15.75">
      <c r="A50" s="23" t="s">
        <v>327</v>
      </c>
      <c r="B50" s="9" t="s">
        <v>100</v>
      </c>
      <c r="C50" s="9" t="s">
        <v>65</v>
      </c>
      <c r="D50" s="24">
        <f>E47/E2</f>
        <v>4.706985533869116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1" customFormat="1" ht="47.25">
      <c r="A51" s="23" t="s">
        <v>328</v>
      </c>
      <c r="B51" s="9" t="s">
        <v>98</v>
      </c>
      <c r="C51" s="9" t="s">
        <v>59</v>
      </c>
      <c r="D51" s="24" t="s">
        <v>319</v>
      </c>
      <c r="E51" s="37">
        <v>12281.1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1" customFormat="1" ht="15.75">
      <c r="A52" s="23" t="s">
        <v>329</v>
      </c>
      <c r="B52" s="9" t="s">
        <v>99</v>
      </c>
      <c r="C52" s="9" t="s">
        <v>59</v>
      </c>
      <c r="D52" s="24" t="s">
        <v>169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1" customFormat="1" ht="15.75">
      <c r="A53" s="23" t="s">
        <v>330</v>
      </c>
      <c r="B53" s="9" t="s">
        <v>56</v>
      </c>
      <c r="C53" s="9" t="s">
        <v>59</v>
      </c>
      <c r="D53" s="24" t="s">
        <v>11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1" customFormat="1" ht="15.75">
      <c r="A54" s="23" t="s">
        <v>331</v>
      </c>
      <c r="B54" s="9" t="s">
        <v>100</v>
      </c>
      <c r="C54" s="9" t="s">
        <v>65</v>
      </c>
      <c r="D54" s="24">
        <f>E51/E2</f>
        <v>5.640000000000001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1" customFormat="1" ht="31.5">
      <c r="A55" s="23" t="s">
        <v>332</v>
      </c>
      <c r="B55" s="9" t="s">
        <v>98</v>
      </c>
      <c r="C55" s="9" t="s">
        <v>59</v>
      </c>
      <c r="D55" s="24" t="s">
        <v>318</v>
      </c>
      <c r="E55" s="37">
        <v>5226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1" customFormat="1" ht="15.75">
      <c r="A56" s="23" t="s">
        <v>333</v>
      </c>
      <c r="B56" s="9" t="s">
        <v>99</v>
      </c>
      <c r="C56" s="9" t="s">
        <v>59</v>
      </c>
      <c r="D56" s="24" t="s">
        <v>169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11" customFormat="1" ht="15.75">
      <c r="A57" s="23" t="s">
        <v>334</v>
      </c>
      <c r="B57" s="9" t="s">
        <v>56</v>
      </c>
      <c r="C57" s="9" t="s">
        <v>59</v>
      </c>
      <c r="D57" s="24" t="s">
        <v>11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1" customFormat="1" ht="15.75">
      <c r="A58" s="23" t="s">
        <v>335</v>
      </c>
      <c r="B58" s="9" t="s">
        <v>100</v>
      </c>
      <c r="C58" s="9" t="s">
        <v>65</v>
      </c>
      <c r="D58" s="24">
        <f>E55/E2</f>
        <v>2.4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11" customFormat="1" ht="31.5">
      <c r="A59" s="38" t="s">
        <v>121</v>
      </c>
      <c r="B59" s="20" t="s">
        <v>96</v>
      </c>
      <c r="C59" s="20" t="s">
        <v>59</v>
      </c>
      <c r="D59" s="20" t="s">
        <v>18</v>
      </c>
      <c r="E59" s="21"/>
      <c r="F59" s="21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</row>
    <row r="60" spans="1:22" s="11" customFormat="1" ht="15.75">
      <c r="A60" s="23" t="s">
        <v>122</v>
      </c>
      <c r="B60" s="9" t="s">
        <v>97</v>
      </c>
      <c r="C60" s="9" t="s">
        <v>65</v>
      </c>
      <c r="D60" s="9">
        <f>E61+E65+E69+E73+E77</f>
        <v>0</v>
      </c>
      <c r="E60" s="21"/>
      <c r="F60" s="21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1" customFormat="1" ht="31.5">
      <c r="A61" s="23" t="s">
        <v>123</v>
      </c>
      <c r="B61" s="9" t="s">
        <v>98</v>
      </c>
      <c r="C61" s="9" t="s">
        <v>59</v>
      </c>
      <c r="D61" s="9" t="s">
        <v>19</v>
      </c>
      <c r="E61" s="21">
        <v>0</v>
      </c>
      <c r="F61" s="21">
        <v>0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1" customFormat="1" ht="15.75">
      <c r="A62" s="23" t="s">
        <v>124</v>
      </c>
      <c r="B62" s="9" t="s">
        <v>99</v>
      </c>
      <c r="C62" s="9" t="s">
        <v>59</v>
      </c>
      <c r="D62" s="9" t="s">
        <v>16</v>
      </c>
      <c r="E62" s="21"/>
      <c r="F62" s="21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1" customFormat="1" ht="15.75">
      <c r="A63" s="23" t="s">
        <v>125</v>
      </c>
      <c r="B63" s="9" t="s">
        <v>56</v>
      </c>
      <c r="C63" s="9" t="s">
        <v>59</v>
      </c>
      <c r="D63" s="9" t="s">
        <v>11</v>
      </c>
      <c r="E63" s="21"/>
      <c r="F63" s="21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1" customFormat="1" ht="15.75">
      <c r="A64" s="23" t="s">
        <v>126</v>
      </c>
      <c r="B64" s="9" t="s">
        <v>100</v>
      </c>
      <c r="C64" s="9" t="s">
        <v>65</v>
      </c>
      <c r="D64" s="9">
        <v>0</v>
      </c>
      <c r="E64" s="21"/>
      <c r="F64" s="21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11" customFormat="1" ht="31.5">
      <c r="A65" s="23" t="s">
        <v>127</v>
      </c>
      <c r="B65" s="9" t="s">
        <v>98</v>
      </c>
      <c r="C65" s="9" t="s">
        <v>59</v>
      </c>
      <c r="D65" s="9" t="s">
        <v>20</v>
      </c>
      <c r="E65" s="21">
        <v>0</v>
      </c>
      <c r="F65" s="21">
        <v>0</v>
      </c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</row>
    <row r="66" spans="1:22" s="11" customFormat="1" ht="15.75">
      <c r="A66" s="23" t="s">
        <v>128</v>
      </c>
      <c r="B66" s="9" t="s">
        <v>99</v>
      </c>
      <c r="C66" s="9" t="s">
        <v>59</v>
      </c>
      <c r="D66" s="9" t="s">
        <v>21</v>
      </c>
      <c r="E66" s="21"/>
      <c r="F66" s="21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1" customFormat="1" ht="15.75">
      <c r="A67" s="23" t="s">
        <v>129</v>
      </c>
      <c r="B67" s="9" t="s">
        <v>56</v>
      </c>
      <c r="C67" s="9" t="s">
        <v>59</v>
      </c>
      <c r="D67" s="9" t="s">
        <v>11</v>
      </c>
      <c r="E67" s="21"/>
      <c r="F67" s="21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1" customFormat="1" ht="15.75">
      <c r="A68" s="23" t="s">
        <v>130</v>
      </c>
      <c r="B68" s="9" t="s">
        <v>100</v>
      </c>
      <c r="C68" s="9" t="s">
        <v>65</v>
      </c>
      <c r="D68" s="9">
        <v>0</v>
      </c>
      <c r="E68" s="21"/>
      <c r="F68" s="21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1" customFormat="1" ht="31.5">
      <c r="A69" s="23" t="s">
        <v>131</v>
      </c>
      <c r="B69" s="9" t="s">
        <v>98</v>
      </c>
      <c r="C69" s="9" t="s">
        <v>59</v>
      </c>
      <c r="D69" s="9" t="s">
        <v>1</v>
      </c>
      <c r="E69" s="21">
        <v>0</v>
      </c>
      <c r="F69" s="21">
        <v>0</v>
      </c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1" customFormat="1" ht="15.75">
      <c r="A70" s="23" t="s">
        <v>132</v>
      </c>
      <c r="B70" s="9" t="s">
        <v>99</v>
      </c>
      <c r="C70" s="9" t="s">
        <v>59</v>
      </c>
      <c r="D70" s="9" t="s">
        <v>21</v>
      </c>
      <c r="E70" s="21"/>
      <c r="F70" s="21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11" customFormat="1" ht="15.75">
      <c r="A71" s="23" t="s">
        <v>133</v>
      </c>
      <c r="B71" s="9" t="s">
        <v>56</v>
      </c>
      <c r="C71" s="9" t="s">
        <v>59</v>
      </c>
      <c r="D71" s="9" t="s">
        <v>11</v>
      </c>
      <c r="E71" s="21"/>
      <c r="F71" s="21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</row>
    <row r="72" spans="1:22" s="11" customFormat="1" ht="15.75">
      <c r="A72" s="23" t="s">
        <v>134</v>
      </c>
      <c r="B72" s="9" t="s">
        <v>100</v>
      </c>
      <c r="C72" s="9" t="s">
        <v>65</v>
      </c>
      <c r="D72" s="9">
        <v>0</v>
      </c>
      <c r="E72" s="21"/>
      <c r="F72" s="21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1" customFormat="1" ht="31.5">
      <c r="A73" s="23" t="s">
        <v>135</v>
      </c>
      <c r="B73" s="9" t="s">
        <v>98</v>
      </c>
      <c r="C73" s="9" t="s">
        <v>59</v>
      </c>
      <c r="D73" s="9" t="s">
        <v>0</v>
      </c>
      <c r="E73" s="21">
        <v>0</v>
      </c>
      <c r="F73" s="21">
        <v>0</v>
      </c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1" customFormat="1" ht="15.75">
      <c r="A74" s="23" t="s">
        <v>136</v>
      </c>
      <c r="B74" s="9" t="s">
        <v>99</v>
      </c>
      <c r="C74" s="9" t="s">
        <v>59</v>
      </c>
      <c r="D74" s="9" t="s">
        <v>21</v>
      </c>
      <c r="E74" s="21"/>
      <c r="F74" s="21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1" customFormat="1" ht="15.75">
      <c r="A75" s="23" t="s">
        <v>137</v>
      </c>
      <c r="B75" s="9" t="s">
        <v>56</v>
      </c>
      <c r="C75" s="9" t="s">
        <v>59</v>
      </c>
      <c r="D75" s="9" t="s">
        <v>11</v>
      </c>
      <c r="E75" s="21"/>
      <c r="F75" s="21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1" customFormat="1" ht="15.75">
      <c r="A76" s="23" t="s">
        <v>138</v>
      </c>
      <c r="B76" s="9" t="s">
        <v>100</v>
      </c>
      <c r="C76" s="9" t="s">
        <v>65</v>
      </c>
      <c r="D76" s="9">
        <v>0</v>
      </c>
      <c r="E76" s="21"/>
      <c r="F76" s="21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11" customFormat="1" ht="31.5">
      <c r="A77" s="23" t="s">
        <v>139</v>
      </c>
      <c r="B77" s="9" t="s">
        <v>98</v>
      </c>
      <c r="C77" s="9" t="s">
        <v>59</v>
      </c>
      <c r="D77" s="9" t="s">
        <v>277</v>
      </c>
      <c r="E77" s="21">
        <v>0</v>
      </c>
      <c r="F77" s="21">
        <v>0</v>
      </c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</row>
    <row r="78" spans="1:22" s="11" customFormat="1" ht="15.75">
      <c r="A78" s="23" t="s">
        <v>140</v>
      </c>
      <c r="B78" s="9" t="s">
        <v>99</v>
      </c>
      <c r="C78" s="9" t="s">
        <v>59</v>
      </c>
      <c r="D78" s="9" t="s">
        <v>16</v>
      </c>
      <c r="E78" s="21"/>
      <c r="F78" s="21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1" customFormat="1" ht="15.75">
      <c r="A79" s="23" t="s">
        <v>141</v>
      </c>
      <c r="B79" s="9" t="s">
        <v>56</v>
      </c>
      <c r="C79" s="9" t="s">
        <v>59</v>
      </c>
      <c r="D79" s="9" t="s">
        <v>11</v>
      </c>
      <c r="E79" s="21"/>
      <c r="F79" s="21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1" customFormat="1" ht="15.75">
      <c r="A80" s="23" t="s">
        <v>142</v>
      </c>
      <c r="B80" s="9" t="s">
        <v>100</v>
      </c>
      <c r="C80" s="9" t="s">
        <v>65</v>
      </c>
      <c r="D80" s="9">
        <v>0</v>
      </c>
      <c r="E80" s="21"/>
      <c r="F80" s="21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1" customFormat="1" ht="31.5">
      <c r="A81" s="23"/>
      <c r="B81" s="9" t="s">
        <v>98</v>
      </c>
      <c r="C81" s="9" t="s">
        <v>59</v>
      </c>
      <c r="D81" s="9" t="s">
        <v>359</v>
      </c>
      <c r="E81" s="37">
        <f>0</f>
        <v>0</v>
      </c>
      <c r="F81" s="37">
        <f>0</f>
        <v>0</v>
      </c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1" customFormat="1" ht="15.75">
      <c r="A82" s="23"/>
      <c r="B82" s="9" t="s">
        <v>99</v>
      </c>
      <c r="C82" s="9" t="s">
        <v>59</v>
      </c>
      <c r="D82" s="9" t="s">
        <v>28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11" customFormat="1" ht="15.75">
      <c r="A83" s="23"/>
      <c r="B83" s="9" t="s">
        <v>56</v>
      </c>
      <c r="C83" s="9" t="s">
        <v>59</v>
      </c>
      <c r="D83" s="9" t="s">
        <v>11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</row>
    <row r="84" spans="1:22" s="11" customFormat="1" ht="15.75">
      <c r="A84" s="23"/>
      <c r="B84" s="9" t="s">
        <v>100</v>
      </c>
      <c r="C84" s="9" t="s">
        <v>65</v>
      </c>
      <c r="D84" s="42">
        <f>0/E2</f>
        <v>0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1" customFormat="1" ht="31.5">
      <c r="A85" s="23"/>
      <c r="B85" s="9" t="s">
        <v>98</v>
      </c>
      <c r="C85" s="9" t="s">
        <v>59</v>
      </c>
      <c r="D85" s="9" t="s">
        <v>360</v>
      </c>
      <c r="E85" s="37">
        <f>0</f>
        <v>0</v>
      </c>
      <c r="F85" s="37">
        <f>0</f>
        <v>0</v>
      </c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1" customFormat="1" ht="15.75">
      <c r="A86" s="23"/>
      <c r="B86" s="9" t="s">
        <v>99</v>
      </c>
      <c r="C86" s="9" t="s">
        <v>59</v>
      </c>
      <c r="D86" s="9" t="s">
        <v>28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1" customFormat="1" ht="15.75">
      <c r="A87" s="23"/>
      <c r="B87" s="9" t="s">
        <v>56</v>
      </c>
      <c r="C87" s="9" t="s">
        <v>59</v>
      </c>
      <c r="D87" s="9" t="s">
        <v>11</v>
      </c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1" customFormat="1" ht="15.75">
      <c r="A88" s="23"/>
      <c r="B88" s="9" t="s">
        <v>100</v>
      </c>
      <c r="C88" s="9" t="s">
        <v>65</v>
      </c>
      <c r="D88" s="42">
        <f>0/E2</f>
        <v>0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11" customFormat="1" ht="31.5">
      <c r="A89" s="38" t="s">
        <v>143</v>
      </c>
      <c r="B89" s="20" t="s">
        <v>96</v>
      </c>
      <c r="C89" s="20" t="s">
        <v>59</v>
      </c>
      <c r="D89" s="20" t="s">
        <v>22</v>
      </c>
      <c r="E89" s="21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s="11" customFormat="1" ht="15.75">
      <c r="A90" s="23" t="s">
        <v>144</v>
      </c>
      <c r="B90" s="9" t="s">
        <v>97</v>
      </c>
      <c r="C90" s="9" t="s">
        <v>65</v>
      </c>
      <c r="D90" s="24">
        <f>E91+E95+E99+E103+E107</f>
        <v>57488.479999999996</v>
      </c>
      <c r="E90" s="21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1" customFormat="1" ht="31.5">
      <c r="A91" s="23" t="s">
        <v>145</v>
      </c>
      <c r="B91" s="9" t="s">
        <v>98</v>
      </c>
      <c r="C91" s="9" t="s">
        <v>59</v>
      </c>
      <c r="D91" s="9" t="s">
        <v>278</v>
      </c>
      <c r="E91" s="37">
        <v>45815.88</v>
      </c>
      <c r="F91" s="37">
        <v>1</v>
      </c>
      <c r="G91" s="37">
        <v>37572.7625</v>
      </c>
      <c r="H91" s="37" t="s">
        <v>379</v>
      </c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1" customFormat="1" ht="15.75">
      <c r="A92" s="23" t="s">
        <v>146</v>
      </c>
      <c r="B92" s="9" t="s">
        <v>99</v>
      </c>
      <c r="C92" s="9" t="s">
        <v>59</v>
      </c>
      <c r="D92" s="9" t="s">
        <v>10</v>
      </c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11" customFormat="1" ht="15.75">
      <c r="A93" s="23" t="s">
        <v>147</v>
      </c>
      <c r="B93" s="9" t="s">
        <v>56</v>
      </c>
      <c r="C93" s="9" t="s">
        <v>59</v>
      </c>
      <c r="D93" s="9" t="s">
        <v>23</v>
      </c>
      <c r="E93" s="21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s="11" customFormat="1" ht="15.75">
      <c r="A94" s="23" t="s">
        <v>148</v>
      </c>
      <c r="B94" s="9" t="s">
        <v>100</v>
      </c>
      <c r="C94" s="9" t="s">
        <v>65</v>
      </c>
      <c r="D94" s="24">
        <f>E91/F91</f>
        <v>45815.88</v>
      </c>
      <c r="E94" s="21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1" customFormat="1" ht="31.5">
      <c r="A95" s="23" t="s">
        <v>145</v>
      </c>
      <c r="B95" s="9" t="s">
        <v>98</v>
      </c>
      <c r="C95" s="9" t="s">
        <v>59</v>
      </c>
      <c r="D95" s="9" t="s">
        <v>358</v>
      </c>
      <c r="E95" s="21">
        <v>3311</v>
      </c>
      <c r="F95" s="35">
        <v>1</v>
      </c>
      <c r="G95" s="34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1" customFormat="1" ht="15.75">
      <c r="A96" s="23" t="s">
        <v>146</v>
      </c>
      <c r="B96" s="9" t="s">
        <v>99</v>
      </c>
      <c r="C96" s="9" t="s">
        <v>59</v>
      </c>
      <c r="D96" s="9" t="s">
        <v>10</v>
      </c>
      <c r="E96" s="21"/>
      <c r="F96" s="37"/>
      <c r="G96" s="34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1" customFormat="1" ht="15.75">
      <c r="A97" s="23" t="s">
        <v>147</v>
      </c>
      <c r="B97" s="9" t="s">
        <v>56</v>
      </c>
      <c r="C97" s="9" t="s">
        <v>59</v>
      </c>
      <c r="D97" s="9" t="s">
        <v>23</v>
      </c>
      <c r="E97" s="21"/>
      <c r="F97" s="37"/>
      <c r="G97" s="34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1" customFormat="1" ht="15.75">
      <c r="A98" s="23" t="s">
        <v>148</v>
      </c>
      <c r="B98" s="9" t="s">
        <v>100</v>
      </c>
      <c r="C98" s="9" t="s">
        <v>65</v>
      </c>
      <c r="D98" s="9">
        <f>E95/F95</f>
        <v>3311</v>
      </c>
      <c r="E98" s="21"/>
      <c r="F98" s="37"/>
      <c r="G98" s="34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11" customFormat="1" ht="31.5">
      <c r="A99" s="23" t="s">
        <v>149</v>
      </c>
      <c r="B99" s="9" t="s">
        <v>98</v>
      </c>
      <c r="C99" s="9" t="s">
        <v>59</v>
      </c>
      <c r="D99" s="9" t="s">
        <v>279</v>
      </c>
      <c r="E99" s="37">
        <v>4180.8</v>
      </c>
      <c r="F99" s="37">
        <f>1221.58</f>
        <v>1221.58</v>
      </c>
      <c r="G99" s="37">
        <v>97.99</v>
      </c>
      <c r="H99" s="37">
        <f>F99-G99</f>
        <v>1123.59</v>
      </c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s="11" customFormat="1" ht="15.75">
      <c r="A100" s="23" t="s">
        <v>150</v>
      </c>
      <c r="B100" s="9" t="s">
        <v>99</v>
      </c>
      <c r="C100" s="9" t="s">
        <v>59</v>
      </c>
      <c r="D100" s="9" t="s">
        <v>21</v>
      </c>
      <c r="E100" s="21"/>
      <c r="F100" s="21"/>
      <c r="G100" s="21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1" customFormat="1" ht="15.75">
      <c r="A101" s="23" t="s">
        <v>151</v>
      </c>
      <c r="B101" s="9" t="s">
        <v>56</v>
      </c>
      <c r="C101" s="9" t="s">
        <v>59</v>
      </c>
      <c r="D101" s="9" t="s">
        <v>11</v>
      </c>
      <c r="E101" s="21"/>
      <c r="F101" s="21"/>
      <c r="G101" s="21"/>
      <c r="H101" s="37"/>
      <c r="I101" s="37"/>
      <c r="J101" s="37">
        <f>130.65/2</f>
        <v>65.325</v>
      </c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11" customFormat="1" ht="15.75">
      <c r="A102" s="23" t="s">
        <v>152</v>
      </c>
      <c r="B102" s="9" t="s">
        <v>100</v>
      </c>
      <c r="C102" s="9" t="s">
        <v>65</v>
      </c>
      <c r="D102" s="9">
        <f>E99/E2</f>
        <v>1.9200000000000002</v>
      </c>
      <c r="E102" s="21"/>
      <c r="F102" s="21"/>
      <c r="G102" s="21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11" customFormat="1" ht="31.5">
      <c r="A103" s="23" t="s">
        <v>153</v>
      </c>
      <c r="B103" s="9" t="s">
        <v>98</v>
      </c>
      <c r="C103" s="9" t="s">
        <v>59</v>
      </c>
      <c r="D103" s="9" t="s">
        <v>24</v>
      </c>
      <c r="E103" s="37">
        <v>1045.2</v>
      </c>
      <c r="F103" s="37">
        <f>757.77</f>
        <v>757.77</v>
      </c>
      <c r="G103" s="37">
        <v>270.01</v>
      </c>
      <c r="H103" s="37">
        <f>F103-G103</f>
        <v>487.76</v>
      </c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</row>
    <row r="104" spans="1:22" s="11" customFormat="1" ht="15.75">
      <c r="A104" s="23" t="s">
        <v>154</v>
      </c>
      <c r="B104" s="9" t="s">
        <v>99</v>
      </c>
      <c r="C104" s="9" t="s">
        <v>59</v>
      </c>
      <c r="D104" s="9" t="s">
        <v>16</v>
      </c>
      <c r="E104" s="21"/>
      <c r="F104" s="21"/>
      <c r="G104" s="21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1" customFormat="1" ht="15.75">
      <c r="A105" s="23" t="s">
        <v>155</v>
      </c>
      <c r="B105" s="9" t="s">
        <v>56</v>
      </c>
      <c r="C105" s="9" t="s">
        <v>59</v>
      </c>
      <c r="D105" s="9" t="s">
        <v>11</v>
      </c>
      <c r="E105" s="21"/>
      <c r="F105" s="21"/>
      <c r="G105" s="21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1" customFormat="1" ht="15.75">
      <c r="A106" s="23" t="s">
        <v>156</v>
      </c>
      <c r="B106" s="9" t="s">
        <v>100</v>
      </c>
      <c r="C106" s="9" t="s">
        <v>65</v>
      </c>
      <c r="D106" s="9">
        <f>E103/E2</f>
        <v>0.48000000000000004</v>
      </c>
      <c r="E106" s="21"/>
      <c r="F106" s="21"/>
      <c r="G106" s="21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1" customFormat="1" ht="31.5">
      <c r="A107" s="23"/>
      <c r="B107" s="9" t="s">
        <v>98</v>
      </c>
      <c r="C107" s="9" t="s">
        <v>59</v>
      </c>
      <c r="D107" s="9" t="s">
        <v>380</v>
      </c>
      <c r="E107" s="21">
        <v>3135.6</v>
      </c>
      <c r="F107" s="21"/>
      <c r="G107" s="21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1" customFormat="1" ht="15.75">
      <c r="A108" s="23"/>
      <c r="B108" s="9" t="s">
        <v>99</v>
      </c>
      <c r="C108" s="9" t="s">
        <v>59</v>
      </c>
      <c r="D108" s="9" t="s">
        <v>39</v>
      </c>
      <c r="E108" s="21"/>
      <c r="F108" s="21"/>
      <c r="G108" s="21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11" customFormat="1" ht="15.75">
      <c r="A109" s="23"/>
      <c r="B109" s="9" t="s">
        <v>56</v>
      </c>
      <c r="C109" s="9" t="s">
        <v>59</v>
      </c>
      <c r="D109" s="9" t="s">
        <v>11</v>
      </c>
      <c r="E109" s="21"/>
      <c r="F109" s="21"/>
      <c r="G109" s="21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s="11" customFormat="1" ht="15.75">
      <c r="A110" s="23"/>
      <c r="B110" s="9" t="s">
        <v>100</v>
      </c>
      <c r="C110" s="9" t="s">
        <v>65</v>
      </c>
      <c r="D110" s="9">
        <f>E107/E2</f>
        <v>1.44</v>
      </c>
      <c r="E110" s="21"/>
      <c r="F110" s="21"/>
      <c r="G110" s="21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22" customFormat="1" ht="15.75">
      <c r="A111" s="38" t="s">
        <v>157</v>
      </c>
      <c r="B111" s="20" t="s">
        <v>96</v>
      </c>
      <c r="C111" s="20" t="s">
        <v>59</v>
      </c>
      <c r="D111" s="20" t="s">
        <v>356</v>
      </c>
      <c r="E111" s="33">
        <v>0</v>
      </c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</row>
    <row r="112" spans="1:22" s="11" customFormat="1" ht="15.75">
      <c r="A112" s="23" t="s">
        <v>158</v>
      </c>
      <c r="B112" s="9" t="s">
        <v>97</v>
      </c>
      <c r="C112" s="9" t="s">
        <v>65</v>
      </c>
      <c r="D112" s="24">
        <f>E111</f>
        <v>0</v>
      </c>
      <c r="E112" s="21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1" customFormat="1" ht="31.5">
      <c r="A113" s="23" t="s">
        <v>159</v>
      </c>
      <c r="B113" s="9" t="s">
        <v>98</v>
      </c>
      <c r="C113" s="9" t="s">
        <v>59</v>
      </c>
      <c r="D113" s="9" t="s">
        <v>356</v>
      </c>
      <c r="E113" s="21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1" customFormat="1" ht="15.75">
      <c r="A114" s="23" t="s">
        <v>160</v>
      </c>
      <c r="B114" s="9" t="s">
        <v>99</v>
      </c>
      <c r="C114" s="9" t="s">
        <v>59</v>
      </c>
      <c r="D114" s="9" t="s">
        <v>28</v>
      </c>
      <c r="E114" s="21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1" customFormat="1" ht="15.75">
      <c r="A115" s="23" t="s">
        <v>161</v>
      </c>
      <c r="B115" s="9" t="s">
        <v>56</v>
      </c>
      <c r="C115" s="9" t="s">
        <v>59</v>
      </c>
      <c r="D115" s="9" t="s">
        <v>11</v>
      </c>
      <c r="E115" s="21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1" customFormat="1" ht="15.75">
      <c r="A116" s="23" t="s">
        <v>162</v>
      </c>
      <c r="B116" s="9" t="s">
        <v>100</v>
      </c>
      <c r="C116" s="9" t="s">
        <v>65</v>
      </c>
      <c r="D116" s="43">
        <f>E111/E2</f>
        <v>0</v>
      </c>
      <c r="E116" s="21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22" customFormat="1" ht="15.75">
      <c r="A117" s="38" t="s">
        <v>163</v>
      </c>
      <c r="B117" s="20" t="s">
        <v>96</v>
      </c>
      <c r="C117" s="20" t="s">
        <v>59</v>
      </c>
      <c r="D117" s="20" t="s">
        <v>25</v>
      </c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</row>
    <row r="118" spans="1:22" s="11" customFormat="1" ht="15.75">
      <c r="A118" s="23" t="s">
        <v>164</v>
      </c>
      <c r="B118" s="9" t="s">
        <v>97</v>
      </c>
      <c r="C118" s="9" t="s">
        <v>65</v>
      </c>
      <c r="D118" s="24">
        <f>E118</f>
        <v>68678.94228</v>
      </c>
      <c r="E118" s="39">
        <f>D15</f>
        <v>68678.94228</v>
      </c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1" customFormat="1" ht="31.5">
      <c r="A119" s="23" t="s">
        <v>165</v>
      </c>
      <c r="B119" s="9" t="s">
        <v>98</v>
      </c>
      <c r="C119" s="9" t="s">
        <v>59</v>
      </c>
      <c r="D119" s="9" t="s">
        <v>6</v>
      </c>
      <c r="E119" s="21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1" customFormat="1" ht="15.75">
      <c r="A120" s="23" t="s">
        <v>166</v>
      </c>
      <c r="B120" s="9" t="s">
        <v>99</v>
      </c>
      <c r="C120" s="9" t="s">
        <v>59</v>
      </c>
      <c r="D120" s="9" t="s">
        <v>17</v>
      </c>
      <c r="E120" s="21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1" customFormat="1" ht="15.75">
      <c r="A121" s="23" t="s">
        <v>167</v>
      </c>
      <c r="B121" s="9" t="s">
        <v>56</v>
      </c>
      <c r="C121" s="9" t="s">
        <v>59</v>
      </c>
      <c r="D121" s="9" t="s">
        <v>11</v>
      </c>
      <c r="E121" s="21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1" customFormat="1" ht="15.75">
      <c r="A122" s="23" t="s">
        <v>168</v>
      </c>
      <c r="B122" s="9" t="s">
        <v>100</v>
      </c>
      <c r="C122" s="9" t="s">
        <v>65</v>
      </c>
      <c r="D122" s="42">
        <f>E118/E2</f>
        <v>31.540272</v>
      </c>
      <c r="E122" s="21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22" customFormat="1" ht="31.5">
      <c r="A123" s="38" t="s">
        <v>170</v>
      </c>
      <c r="B123" s="20" t="s">
        <v>96</v>
      </c>
      <c r="C123" s="20" t="s">
        <v>59</v>
      </c>
      <c r="D123" s="20" t="s">
        <v>46</v>
      </c>
      <c r="E123" s="21"/>
      <c r="F123" s="25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</row>
    <row r="124" spans="1:22" s="11" customFormat="1" ht="15.75">
      <c r="A124" s="23" t="s">
        <v>171</v>
      </c>
      <c r="B124" s="9" t="s">
        <v>97</v>
      </c>
      <c r="C124" s="9" t="s">
        <v>65</v>
      </c>
      <c r="D124" s="24">
        <f>E125</f>
        <v>5678.95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1" customFormat="1" ht="31.5">
      <c r="A125" s="23" t="s">
        <v>172</v>
      </c>
      <c r="B125" s="9" t="s">
        <v>98</v>
      </c>
      <c r="C125" s="9" t="s">
        <v>59</v>
      </c>
      <c r="D125" s="9" t="s">
        <v>46</v>
      </c>
      <c r="E125" s="37">
        <v>5678.95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1" customFormat="1" ht="15.75">
      <c r="A126" s="23" t="s">
        <v>173</v>
      </c>
      <c r="B126" s="9" t="s">
        <v>99</v>
      </c>
      <c r="C126" s="9" t="s">
        <v>59</v>
      </c>
      <c r="D126" s="9" t="s">
        <v>169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1" customFormat="1" ht="15.75">
      <c r="A127" s="23" t="s">
        <v>174</v>
      </c>
      <c r="B127" s="9" t="s">
        <v>56</v>
      </c>
      <c r="C127" s="9" t="s">
        <v>59</v>
      </c>
      <c r="D127" s="9" t="s">
        <v>11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1" customFormat="1" ht="15.75">
      <c r="A128" s="23" t="s">
        <v>175</v>
      </c>
      <c r="B128" s="9" t="s">
        <v>100</v>
      </c>
      <c r="C128" s="9" t="s">
        <v>65</v>
      </c>
      <c r="D128" s="42">
        <f>E125/E2</f>
        <v>2.6080137772675087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22" customFormat="1" ht="31.5">
      <c r="A129" s="38" t="s">
        <v>177</v>
      </c>
      <c r="B129" s="20" t="s">
        <v>96</v>
      </c>
      <c r="C129" s="20" t="s">
        <v>59</v>
      </c>
      <c r="D129" s="20" t="s">
        <v>47</v>
      </c>
      <c r="E129" s="37">
        <v>775.87</v>
      </c>
      <c r="F129" s="21" t="s">
        <v>322</v>
      </c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</row>
    <row r="130" spans="1:22" s="11" customFormat="1" ht="15.75">
      <c r="A130" s="23" t="s">
        <v>178</v>
      </c>
      <c r="B130" s="9" t="s">
        <v>97</v>
      </c>
      <c r="C130" s="9" t="s">
        <v>65</v>
      </c>
      <c r="D130" s="9">
        <f>E129</f>
        <v>775.87</v>
      </c>
      <c r="E130" s="37"/>
      <c r="F130" s="37">
        <v>48</v>
      </c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1" customFormat="1" ht="31.5">
      <c r="A131" s="23" t="s">
        <v>179</v>
      </c>
      <c r="B131" s="9" t="s">
        <v>98</v>
      </c>
      <c r="C131" s="9" t="s">
        <v>59</v>
      </c>
      <c r="D131" s="9" t="s">
        <v>47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1" customFormat="1" ht="15.75">
      <c r="A132" s="23" t="s">
        <v>180</v>
      </c>
      <c r="B132" s="9" t="s">
        <v>99</v>
      </c>
      <c r="C132" s="9" t="s">
        <v>59</v>
      </c>
      <c r="D132" s="9" t="s">
        <v>176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1" customFormat="1" ht="15.75">
      <c r="A133" s="23" t="s">
        <v>181</v>
      </c>
      <c r="B133" s="9" t="s">
        <v>56</v>
      </c>
      <c r="C133" s="9" t="s">
        <v>59</v>
      </c>
      <c r="D133" s="9" t="s">
        <v>23</v>
      </c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1" customFormat="1" ht="15.75">
      <c r="A134" s="23" t="s">
        <v>182</v>
      </c>
      <c r="B134" s="9" t="s">
        <v>100</v>
      </c>
      <c r="C134" s="9" t="s">
        <v>65</v>
      </c>
      <c r="D134" s="42">
        <f>E129/F130</f>
        <v>16.163958333333333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22" customFormat="1" ht="47.25">
      <c r="A135" s="38" t="s">
        <v>184</v>
      </c>
      <c r="B135" s="20" t="s">
        <v>96</v>
      </c>
      <c r="C135" s="20" t="s">
        <v>59</v>
      </c>
      <c r="D135" s="20" t="s">
        <v>27</v>
      </c>
      <c r="E135" s="21"/>
      <c r="F135" s="9" t="s">
        <v>323</v>
      </c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</row>
    <row r="136" spans="1:22" s="11" customFormat="1" ht="15.75">
      <c r="A136" s="23" t="s">
        <v>185</v>
      </c>
      <c r="B136" s="9" t="s">
        <v>97</v>
      </c>
      <c r="C136" s="9" t="s">
        <v>65</v>
      </c>
      <c r="D136" s="9">
        <f>E137+E141</f>
        <v>276.55</v>
      </c>
      <c r="E136" s="37"/>
      <c r="F136" s="9">
        <v>381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1" customFormat="1" ht="31.5">
      <c r="A137" s="23" t="s">
        <v>186</v>
      </c>
      <c r="B137" s="9" t="s">
        <v>98</v>
      </c>
      <c r="C137" s="9" t="s">
        <v>59</v>
      </c>
      <c r="D137" s="9" t="s">
        <v>8</v>
      </c>
      <c r="E137" s="37">
        <v>0</v>
      </c>
      <c r="F137" s="46" t="s">
        <v>352</v>
      </c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1" customFormat="1" ht="15.75">
      <c r="A138" s="23" t="s">
        <v>187</v>
      </c>
      <c r="B138" s="9" t="s">
        <v>99</v>
      </c>
      <c r="C138" s="9" t="s">
        <v>59</v>
      </c>
      <c r="D138" s="9" t="s">
        <v>28</v>
      </c>
      <c r="E138" s="37"/>
      <c r="F138" s="46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1" customFormat="1" ht="15.75">
      <c r="A139" s="23" t="s">
        <v>188</v>
      </c>
      <c r="B139" s="9" t="s">
        <v>56</v>
      </c>
      <c r="C139" s="9" t="s">
        <v>59</v>
      </c>
      <c r="D139" s="9" t="s">
        <v>183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1" customFormat="1" ht="31.5">
      <c r="A140" s="23" t="s">
        <v>189</v>
      </c>
      <c r="B140" s="9" t="s">
        <v>100</v>
      </c>
      <c r="C140" s="9" t="s">
        <v>65</v>
      </c>
      <c r="D140" s="42">
        <v>0</v>
      </c>
      <c r="E140" s="37"/>
      <c r="F140" s="9" t="s">
        <v>323</v>
      </c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11" customFormat="1" ht="31.5">
      <c r="A141" s="23" t="s">
        <v>190</v>
      </c>
      <c r="B141" s="9" t="s">
        <v>98</v>
      </c>
      <c r="C141" s="9" t="s">
        <v>59</v>
      </c>
      <c r="D141" s="9" t="s">
        <v>7</v>
      </c>
      <c r="E141" s="37">
        <v>276.55</v>
      </c>
      <c r="F141" s="9">
        <f>F136</f>
        <v>381</v>
      </c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11" customFormat="1" ht="15.75">
      <c r="A142" s="23" t="s">
        <v>191</v>
      </c>
      <c r="B142" s="9" t="s">
        <v>99</v>
      </c>
      <c r="C142" s="9" t="s">
        <v>59</v>
      </c>
      <c r="D142" s="9" t="s">
        <v>29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1" customFormat="1" ht="15.75">
      <c r="A143" s="23" t="s">
        <v>192</v>
      </c>
      <c r="B143" s="9" t="s">
        <v>56</v>
      </c>
      <c r="C143" s="9" t="s">
        <v>59</v>
      </c>
      <c r="D143" s="9" t="s">
        <v>183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1" customFormat="1" ht="15.75">
      <c r="A144" s="23" t="s">
        <v>193</v>
      </c>
      <c r="B144" s="9" t="s">
        <v>100</v>
      </c>
      <c r="C144" s="9" t="s">
        <v>65</v>
      </c>
      <c r="D144" s="42">
        <f>E141/F141</f>
        <v>0.7258530183727034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22" customFormat="1" ht="63">
      <c r="A145" s="38" t="s">
        <v>194</v>
      </c>
      <c r="B145" s="20" t="s">
        <v>96</v>
      </c>
      <c r="C145" s="20" t="s">
        <v>59</v>
      </c>
      <c r="D145" s="20" t="s">
        <v>30</v>
      </c>
      <c r="E145" s="21"/>
      <c r="F145" s="37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</row>
    <row r="146" spans="1:22" s="11" customFormat="1" ht="15.75">
      <c r="A146" s="23" t="s">
        <v>195</v>
      </c>
      <c r="B146" s="9" t="s">
        <v>97</v>
      </c>
      <c r="C146" s="9" t="s">
        <v>65</v>
      </c>
      <c r="D146" s="24">
        <f>E147+E151+E155+E163+E167+E175+E179+E183+E187+E191+E195+E203+E199+E159</f>
        <v>27759.74753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1" customFormat="1" ht="31.5">
      <c r="A147" s="23" t="s">
        <v>196</v>
      </c>
      <c r="B147" s="9" t="s">
        <v>98</v>
      </c>
      <c r="C147" s="9" t="s">
        <v>59</v>
      </c>
      <c r="D147" s="9" t="s">
        <v>31</v>
      </c>
      <c r="E147" s="37">
        <v>806.2971</v>
      </c>
      <c r="F147" s="37">
        <f>1049.47</f>
        <v>1049.47</v>
      </c>
      <c r="G147" s="37">
        <v>618.7</v>
      </c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1" customFormat="1" ht="15.75">
      <c r="A148" s="23" t="s">
        <v>197</v>
      </c>
      <c r="B148" s="9" t="s">
        <v>99</v>
      </c>
      <c r="C148" s="9" t="s">
        <v>59</v>
      </c>
      <c r="D148" s="9" t="s">
        <v>26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1" customFormat="1" ht="15.75">
      <c r="A149" s="23" t="s">
        <v>198</v>
      </c>
      <c r="B149" s="9" t="s">
        <v>56</v>
      </c>
      <c r="C149" s="9" t="s">
        <v>59</v>
      </c>
      <c r="D149" s="9" t="s">
        <v>11</v>
      </c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1" customFormat="1" ht="15.75">
      <c r="A150" s="23" t="s">
        <v>199</v>
      </c>
      <c r="B150" s="9" t="s">
        <v>100</v>
      </c>
      <c r="C150" s="9" t="s">
        <v>65</v>
      </c>
      <c r="D150" s="42">
        <f>E147/E2</f>
        <v>0.37028569460390354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11" customFormat="1" ht="31.5">
      <c r="A151" s="23" t="s">
        <v>200</v>
      </c>
      <c r="B151" s="9" t="s">
        <v>98</v>
      </c>
      <c r="C151" s="9" t="s">
        <v>59</v>
      </c>
      <c r="D151" s="9" t="s">
        <v>32</v>
      </c>
      <c r="E151" s="35">
        <f>0</f>
        <v>0</v>
      </c>
      <c r="F151" s="35">
        <f>0</f>
        <v>0</v>
      </c>
      <c r="G151" s="35">
        <f>0</f>
        <v>0</v>
      </c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11" customFormat="1" ht="15.75">
      <c r="A152" s="23" t="s">
        <v>201</v>
      </c>
      <c r="B152" s="9" t="s">
        <v>99</v>
      </c>
      <c r="C152" s="9" t="s">
        <v>59</v>
      </c>
      <c r="D152" s="9" t="s">
        <v>33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1" customFormat="1" ht="15.75">
      <c r="A153" s="23" t="s">
        <v>202</v>
      </c>
      <c r="B153" s="9" t="s">
        <v>56</v>
      </c>
      <c r="C153" s="9" t="s">
        <v>59</v>
      </c>
      <c r="D153" s="9" t="s">
        <v>11</v>
      </c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1" customFormat="1" ht="15.75">
      <c r="A154" s="23" t="s">
        <v>203</v>
      </c>
      <c r="B154" s="9" t="s">
        <v>100</v>
      </c>
      <c r="C154" s="9" t="s">
        <v>65</v>
      </c>
      <c r="D154" s="42">
        <f>E151/E2</f>
        <v>0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1" customFormat="1" ht="31.5">
      <c r="A155" s="23"/>
      <c r="B155" s="9" t="s">
        <v>98</v>
      </c>
      <c r="C155" s="9" t="s">
        <v>59</v>
      </c>
      <c r="D155" s="42" t="s">
        <v>357</v>
      </c>
      <c r="E155" s="37">
        <v>1038.18</v>
      </c>
      <c r="F155" s="37">
        <f>1043.57</f>
        <v>1043.57</v>
      </c>
      <c r="G155" s="37">
        <f>1043.57/12*5</f>
        <v>434.82083333333327</v>
      </c>
      <c r="H155" s="34"/>
      <c r="I155" s="34"/>
      <c r="J155" s="34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1" customFormat="1" ht="15.75">
      <c r="A156" s="23"/>
      <c r="B156" s="9" t="s">
        <v>99</v>
      </c>
      <c r="C156" s="9" t="s">
        <v>59</v>
      </c>
      <c r="D156" s="42" t="s">
        <v>28</v>
      </c>
      <c r="E156" s="37"/>
      <c r="F156" s="37"/>
      <c r="G156" s="37"/>
      <c r="H156" s="34"/>
      <c r="I156" s="34"/>
      <c r="J156" s="34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1" customFormat="1" ht="15.75">
      <c r="A157" s="23"/>
      <c r="B157" s="9" t="s">
        <v>56</v>
      </c>
      <c r="C157" s="9" t="s">
        <v>59</v>
      </c>
      <c r="D157" s="42" t="s">
        <v>11</v>
      </c>
      <c r="E157" s="37"/>
      <c r="F157" s="37"/>
      <c r="G157" s="37"/>
      <c r="H157" s="34"/>
      <c r="I157" s="34"/>
      <c r="J157" s="34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1" customFormat="1" ht="15.75">
      <c r="A158" s="23"/>
      <c r="B158" s="9" t="s">
        <v>100</v>
      </c>
      <c r="C158" s="9" t="s">
        <v>65</v>
      </c>
      <c r="D158" s="42">
        <f>E155/E2</f>
        <v>0.4767761194029851</v>
      </c>
      <c r="E158" s="37"/>
      <c r="F158" s="37"/>
      <c r="G158" s="37"/>
      <c r="H158" s="34"/>
      <c r="I158" s="34"/>
      <c r="J158" s="34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1" customFormat="1" ht="31.5">
      <c r="A159" s="23" t="s">
        <v>204</v>
      </c>
      <c r="B159" s="9" t="s">
        <v>98</v>
      </c>
      <c r="C159" s="9" t="s">
        <v>59</v>
      </c>
      <c r="D159" s="9" t="s">
        <v>4</v>
      </c>
      <c r="E159" s="37">
        <v>129.90343</v>
      </c>
      <c r="F159" s="37">
        <f>1645.01</f>
        <v>1645.01</v>
      </c>
      <c r="G159" s="37">
        <v>906.28</v>
      </c>
      <c r="H159" s="34"/>
      <c r="I159" s="34"/>
      <c r="J159" s="34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1" customFormat="1" ht="15.75">
      <c r="A160" s="23" t="s">
        <v>205</v>
      </c>
      <c r="B160" s="9" t="s">
        <v>99</v>
      </c>
      <c r="C160" s="9" t="s">
        <v>59</v>
      </c>
      <c r="D160" s="9" t="s">
        <v>34</v>
      </c>
      <c r="E160" s="37"/>
      <c r="F160" s="37"/>
      <c r="G160" s="37"/>
      <c r="H160" s="34"/>
      <c r="I160" s="34"/>
      <c r="J160" s="34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11" customFormat="1" ht="15.75">
      <c r="A161" s="23" t="s">
        <v>206</v>
      </c>
      <c r="B161" s="9" t="s">
        <v>56</v>
      </c>
      <c r="C161" s="9" t="s">
        <v>59</v>
      </c>
      <c r="D161" s="9" t="s">
        <v>11</v>
      </c>
      <c r="E161" s="37"/>
      <c r="F161" s="37"/>
      <c r="G161" s="37"/>
      <c r="H161" s="34"/>
      <c r="I161" s="34"/>
      <c r="J161" s="34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11" customFormat="1" ht="15.75">
      <c r="A162" s="23" t="s">
        <v>207</v>
      </c>
      <c r="B162" s="9" t="s">
        <v>100</v>
      </c>
      <c r="C162" s="9" t="s">
        <v>65</v>
      </c>
      <c r="D162" s="42">
        <f>E159/E2</f>
        <v>0.059657143513203205</v>
      </c>
      <c r="E162" s="37"/>
      <c r="F162" s="37"/>
      <c r="G162" s="37"/>
      <c r="H162" s="34"/>
      <c r="I162" s="34"/>
      <c r="J162" s="34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1" customFormat="1" ht="31.5">
      <c r="A163" s="23" t="s">
        <v>208</v>
      </c>
      <c r="B163" s="9" t="s">
        <v>98</v>
      </c>
      <c r="C163" s="9" t="s">
        <v>59</v>
      </c>
      <c r="D163" s="9" t="s">
        <v>3</v>
      </c>
      <c r="E163" s="37">
        <v>11955.734</v>
      </c>
      <c r="F163" s="37">
        <f>9669.76</f>
        <v>9669.76</v>
      </c>
      <c r="G163" s="37">
        <v>2140.29</v>
      </c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1" customFormat="1" ht="15.75">
      <c r="A164" s="23" t="s">
        <v>209</v>
      </c>
      <c r="B164" s="9" t="s">
        <v>99</v>
      </c>
      <c r="C164" s="9" t="s">
        <v>59</v>
      </c>
      <c r="D164" s="9" t="s">
        <v>35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1" customFormat="1" ht="15.75">
      <c r="A165" s="23" t="s">
        <v>210</v>
      </c>
      <c r="B165" s="9" t="s">
        <v>56</v>
      </c>
      <c r="C165" s="9" t="s">
        <v>59</v>
      </c>
      <c r="D165" s="9" t="s">
        <v>11</v>
      </c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1" customFormat="1" ht="15.75">
      <c r="A166" s="23" t="s">
        <v>211</v>
      </c>
      <c r="B166" s="9" t="s">
        <v>100</v>
      </c>
      <c r="C166" s="9" t="s">
        <v>65</v>
      </c>
      <c r="D166" s="42">
        <f>E163/E2</f>
        <v>5.490578185993112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1" customFormat="1" ht="47.25">
      <c r="A167" s="23" t="s">
        <v>212</v>
      </c>
      <c r="B167" s="9" t="s">
        <v>98</v>
      </c>
      <c r="C167" s="9" t="s">
        <v>59</v>
      </c>
      <c r="D167" s="9" t="s">
        <v>36</v>
      </c>
      <c r="E167" s="37">
        <v>7402.524</v>
      </c>
      <c r="F167" s="37">
        <f>4006.84+1689.81</f>
        <v>5696.65</v>
      </c>
      <c r="G167" s="37">
        <v>803.61</v>
      </c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1" customFormat="1" ht="15.75">
      <c r="A168" s="23" t="s">
        <v>213</v>
      </c>
      <c r="B168" s="9" t="s">
        <v>99</v>
      </c>
      <c r="C168" s="9" t="s">
        <v>59</v>
      </c>
      <c r="D168" s="9" t="s">
        <v>37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1" customFormat="1" ht="15.75">
      <c r="A169" s="23" t="s">
        <v>214</v>
      </c>
      <c r="B169" s="9" t="s">
        <v>56</v>
      </c>
      <c r="C169" s="9" t="s">
        <v>59</v>
      </c>
      <c r="D169" s="9" t="s">
        <v>11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1" customFormat="1" ht="15.75">
      <c r="A170" s="23" t="s">
        <v>215</v>
      </c>
      <c r="B170" s="9" t="s">
        <v>100</v>
      </c>
      <c r="C170" s="9" t="s">
        <v>65</v>
      </c>
      <c r="D170" s="42">
        <f>E167/E2</f>
        <v>3.39955177956372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1" customFormat="1" ht="31.5">
      <c r="A171" s="23"/>
      <c r="B171" s="9" t="s">
        <v>98</v>
      </c>
      <c r="C171" s="9" t="s">
        <v>59</v>
      </c>
      <c r="D171" s="42" t="s">
        <v>369</v>
      </c>
      <c r="E171" s="37">
        <v>7316.4</v>
      </c>
      <c r="F171" s="37">
        <f>7366.48</f>
        <v>7366.48</v>
      </c>
      <c r="G171" s="37">
        <v>3708.28</v>
      </c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1" customFormat="1" ht="15.75">
      <c r="A172" s="23"/>
      <c r="B172" s="9" t="s">
        <v>99</v>
      </c>
      <c r="C172" s="9" t="s">
        <v>59</v>
      </c>
      <c r="D172" s="42" t="s">
        <v>39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1" customFormat="1" ht="15.75">
      <c r="A173" s="23"/>
      <c r="B173" s="9" t="s">
        <v>56</v>
      </c>
      <c r="C173" s="9" t="s">
        <v>59</v>
      </c>
      <c r="D173" s="9" t="s">
        <v>11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1" customFormat="1" ht="15.75">
      <c r="A174" s="23"/>
      <c r="B174" s="9" t="s">
        <v>100</v>
      </c>
      <c r="C174" s="9" t="s">
        <v>65</v>
      </c>
      <c r="D174" s="42">
        <f>E171/E2</f>
        <v>3.36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1" customFormat="1" ht="31.5">
      <c r="A175" s="23" t="s">
        <v>216</v>
      </c>
      <c r="B175" s="9" t="s">
        <v>98</v>
      </c>
      <c r="C175" s="9" t="s">
        <v>59</v>
      </c>
      <c r="D175" s="9" t="s">
        <v>38</v>
      </c>
      <c r="E175" s="37">
        <f>0.1988*7*E2</f>
        <v>3030.209</v>
      </c>
      <c r="F175" s="37" t="s">
        <v>381</v>
      </c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1" customFormat="1" ht="15.75">
      <c r="A176" s="23" t="s">
        <v>217</v>
      </c>
      <c r="B176" s="9" t="s">
        <v>99</v>
      </c>
      <c r="C176" s="9" t="s">
        <v>59</v>
      </c>
      <c r="D176" s="9" t="s">
        <v>39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11" customFormat="1" ht="15.75">
      <c r="A177" s="23" t="s">
        <v>218</v>
      </c>
      <c r="B177" s="9" t="s">
        <v>56</v>
      </c>
      <c r="C177" s="9" t="s">
        <v>59</v>
      </c>
      <c r="D177" s="9" t="s">
        <v>11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s="11" customFormat="1" ht="15.75">
      <c r="A178" s="23" t="s">
        <v>219</v>
      </c>
      <c r="B178" s="9" t="s">
        <v>100</v>
      </c>
      <c r="C178" s="9" t="s">
        <v>65</v>
      </c>
      <c r="D178" s="42">
        <f>E175/E2</f>
        <v>1.3916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1" customFormat="1" ht="31.5">
      <c r="A179" s="23" t="s">
        <v>220</v>
      </c>
      <c r="B179" s="9" t="s">
        <v>98</v>
      </c>
      <c r="C179" s="9" t="s">
        <v>59</v>
      </c>
      <c r="D179" s="9" t="s">
        <v>40</v>
      </c>
      <c r="E179" s="37">
        <v>0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1" customFormat="1" ht="15.75">
      <c r="A180" s="23" t="s">
        <v>221</v>
      </c>
      <c r="B180" s="9" t="s">
        <v>99</v>
      </c>
      <c r="C180" s="9" t="s">
        <v>59</v>
      </c>
      <c r="D180" s="9" t="s">
        <v>28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1" customFormat="1" ht="15.75">
      <c r="A181" s="23" t="s">
        <v>222</v>
      </c>
      <c r="B181" s="9" t="s">
        <v>56</v>
      </c>
      <c r="C181" s="9" t="s">
        <v>59</v>
      </c>
      <c r="D181" s="9" t="s">
        <v>11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1" customFormat="1" ht="15.75">
      <c r="A182" s="23" t="s">
        <v>223</v>
      </c>
      <c r="B182" s="9" t="s">
        <v>100</v>
      </c>
      <c r="C182" s="9" t="s">
        <v>65</v>
      </c>
      <c r="D182" s="42">
        <f>E179/E2</f>
        <v>0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1" customFormat="1" ht="31.5">
      <c r="A183" s="23" t="s">
        <v>224</v>
      </c>
      <c r="B183" s="9" t="s">
        <v>98</v>
      </c>
      <c r="C183" s="9" t="s">
        <v>59</v>
      </c>
      <c r="D183" s="9" t="s">
        <v>41</v>
      </c>
      <c r="E183" s="37">
        <v>0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1" customFormat="1" ht="15.75">
      <c r="A184" s="23" t="s">
        <v>225</v>
      </c>
      <c r="B184" s="9" t="s">
        <v>99</v>
      </c>
      <c r="C184" s="9" t="s">
        <v>59</v>
      </c>
      <c r="D184" s="9" t="s">
        <v>35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1" customFormat="1" ht="15.75">
      <c r="A185" s="23" t="s">
        <v>226</v>
      </c>
      <c r="B185" s="9" t="s">
        <v>56</v>
      </c>
      <c r="C185" s="9" t="s">
        <v>59</v>
      </c>
      <c r="D185" s="9" t="s">
        <v>11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1" customFormat="1" ht="15.75">
      <c r="A186" s="23" t="s">
        <v>227</v>
      </c>
      <c r="B186" s="9" t="s">
        <v>100</v>
      </c>
      <c r="C186" s="9" t="s">
        <v>65</v>
      </c>
      <c r="D186" s="42">
        <f>E183/E2</f>
        <v>0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1" customFormat="1" ht="31.5">
      <c r="A187" s="23" t="s">
        <v>336</v>
      </c>
      <c r="B187" s="9" t="s">
        <v>98</v>
      </c>
      <c r="C187" s="9" t="s">
        <v>59</v>
      </c>
      <c r="D187" s="9" t="s">
        <v>320</v>
      </c>
      <c r="E187" s="37">
        <v>3396.9</v>
      </c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1" customFormat="1" ht="15.75">
      <c r="A188" s="23" t="s">
        <v>337</v>
      </c>
      <c r="B188" s="9" t="s">
        <v>99</v>
      </c>
      <c r="C188" s="9" t="s">
        <v>59</v>
      </c>
      <c r="D188" s="9" t="s">
        <v>39</v>
      </c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1" customFormat="1" ht="15.75">
      <c r="A189" s="23" t="s">
        <v>338</v>
      </c>
      <c r="B189" s="9" t="s">
        <v>56</v>
      </c>
      <c r="C189" s="9" t="s">
        <v>59</v>
      </c>
      <c r="D189" s="9" t="s">
        <v>11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1" customFormat="1" ht="15.75">
      <c r="A190" s="23" t="s">
        <v>339</v>
      </c>
      <c r="B190" s="9" t="s">
        <v>100</v>
      </c>
      <c r="C190" s="9" t="s">
        <v>65</v>
      </c>
      <c r="D190" s="42">
        <f>E187/E2</f>
        <v>1.56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1" customFormat="1" ht="31.5">
      <c r="A191" s="23" t="s">
        <v>340</v>
      </c>
      <c r="B191" s="9" t="s">
        <v>98</v>
      </c>
      <c r="C191" s="9" t="s">
        <v>59</v>
      </c>
      <c r="D191" s="42" t="s">
        <v>321</v>
      </c>
      <c r="E191" s="37">
        <v>0</v>
      </c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1" customFormat="1" ht="15.75">
      <c r="A192" s="23" t="s">
        <v>341</v>
      </c>
      <c r="B192" s="9" t="s">
        <v>99</v>
      </c>
      <c r="C192" s="9" t="s">
        <v>59</v>
      </c>
      <c r="D192" s="42" t="s">
        <v>28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1" customFormat="1" ht="15.75">
      <c r="A193" s="23" t="s">
        <v>342</v>
      </c>
      <c r="B193" s="9" t="s">
        <v>56</v>
      </c>
      <c r="C193" s="9" t="s">
        <v>59</v>
      </c>
      <c r="D193" s="42" t="s">
        <v>11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1" customFormat="1" ht="15.75">
      <c r="A194" s="23" t="s">
        <v>343</v>
      </c>
      <c r="B194" s="9" t="s">
        <v>100</v>
      </c>
      <c r="C194" s="9" t="s">
        <v>65</v>
      </c>
      <c r="D194" s="42">
        <f>E191/E2</f>
        <v>0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1" customFormat="1" ht="31.5">
      <c r="A195" s="23" t="s">
        <v>344</v>
      </c>
      <c r="B195" s="9" t="s">
        <v>98</v>
      </c>
      <c r="C195" s="9" t="s">
        <v>59</v>
      </c>
      <c r="D195" s="42" t="s">
        <v>367</v>
      </c>
      <c r="E195" s="37">
        <v>0</v>
      </c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1" customFormat="1" ht="15.75">
      <c r="A196" s="23" t="s">
        <v>345</v>
      </c>
      <c r="B196" s="9" t="s">
        <v>99</v>
      </c>
      <c r="C196" s="9" t="s">
        <v>59</v>
      </c>
      <c r="D196" s="42" t="s">
        <v>28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1" customFormat="1" ht="15.75">
      <c r="A197" s="23" t="s">
        <v>346</v>
      </c>
      <c r="B197" s="9" t="s">
        <v>56</v>
      </c>
      <c r="C197" s="9" t="s">
        <v>59</v>
      </c>
      <c r="D197" s="42" t="s">
        <v>11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1" customFormat="1" ht="15.75">
      <c r="A198" s="23" t="s">
        <v>347</v>
      </c>
      <c r="B198" s="9" t="s">
        <v>100</v>
      </c>
      <c r="C198" s="9" t="s">
        <v>65</v>
      </c>
      <c r="D198" s="42">
        <f>E195/E2</f>
        <v>0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1" customFormat="1" ht="15.75" hidden="1">
      <c r="A199" s="23"/>
      <c r="B199" s="9"/>
      <c r="C199" s="9"/>
      <c r="D199" s="42"/>
      <c r="E199" s="37"/>
      <c r="F199" s="26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1" customFormat="1" ht="15.75" hidden="1">
      <c r="A200" s="23"/>
      <c r="B200" s="9"/>
      <c r="C200" s="9"/>
      <c r="D200" s="42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1" customFormat="1" ht="15.75" hidden="1">
      <c r="A201" s="23"/>
      <c r="B201" s="9"/>
      <c r="C201" s="9"/>
      <c r="D201" s="42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1" customFormat="1" ht="15.75" hidden="1">
      <c r="A202" s="23"/>
      <c r="B202" s="9"/>
      <c r="C202" s="9"/>
      <c r="D202" s="42"/>
      <c r="E202" s="37"/>
      <c r="F202" s="26" t="s">
        <v>354</v>
      </c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1" customFormat="1" ht="31.5">
      <c r="A203" s="23" t="s">
        <v>348</v>
      </c>
      <c r="B203" s="9" t="s">
        <v>98</v>
      </c>
      <c r="C203" s="9" t="s">
        <v>59</v>
      </c>
      <c r="D203" s="9" t="s">
        <v>368</v>
      </c>
      <c r="E203" s="37">
        <v>0</v>
      </c>
      <c r="F203" s="27">
        <v>0</v>
      </c>
      <c r="G203" s="28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1" customFormat="1" ht="15.75">
      <c r="A204" s="23" t="s">
        <v>349</v>
      </c>
      <c r="B204" s="9" t="s">
        <v>99</v>
      </c>
      <c r="C204" s="9" t="s">
        <v>59</v>
      </c>
      <c r="D204" s="9" t="s">
        <v>28</v>
      </c>
      <c r="E204" s="37"/>
      <c r="F204" s="26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1" customFormat="1" ht="15.75">
      <c r="A205" s="23" t="s">
        <v>350</v>
      </c>
      <c r="B205" s="9" t="s">
        <v>56</v>
      </c>
      <c r="C205" s="9" t="s">
        <v>59</v>
      </c>
      <c r="D205" s="9" t="s">
        <v>11</v>
      </c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1" customFormat="1" ht="15.75">
      <c r="A206" s="23" t="s">
        <v>351</v>
      </c>
      <c r="B206" s="9" t="s">
        <v>100</v>
      </c>
      <c r="C206" s="9" t="s">
        <v>65</v>
      </c>
      <c r="D206" s="42">
        <f>E203/E2</f>
        <v>0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1" customFormat="1" ht="47.25">
      <c r="A207" s="38" t="s">
        <v>228</v>
      </c>
      <c r="B207" s="20" t="s">
        <v>96</v>
      </c>
      <c r="C207" s="20" t="s">
        <v>59</v>
      </c>
      <c r="D207" s="20" t="s">
        <v>42</v>
      </c>
      <c r="E207" s="21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1" customFormat="1" ht="15.75">
      <c r="A208" s="23" t="s">
        <v>229</v>
      </c>
      <c r="B208" s="9" t="s">
        <v>97</v>
      </c>
      <c r="C208" s="9" t="s">
        <v>65</v>
      </c>
      <c r="D208" s="24">
        <f>E209+E213+E217+E221+E225+E229</f>
        <v>75240.31000000001</v>
      </c>
      <c r="E208" s="21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1" customFormat="1" ht="31.5">
      <c r="A209" s="23" t="s">
        <v>230</v>
      </c>
      <c r="B209" s="9" t="s">
        <v>98</v>
      </c>
      <c r="C209" s="9" t="s">
        <v>59</v>
      </c>
      <c r="D209" s="9" t="s">
        <v>376</v>
      </c>
      <c r="E209" s="37">
        <f>18990.7+2520.01</f>
        <v>21510.71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1" customFormat="1" ht="15.75">
      <c r="A210" s="23" t="s">
        <v>231</v>
      </c>
      <c r="B210" s="9" t="s">
        <v>99</v>
      </c>
      <c r="C210" s="9" t="s">
        <v>59</v>
      </c>
      <c r="D210" s="9" t="s">
        <v>28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1" customFormat="1" ht="15.75">
      <c r="A211" s="23" t="s">
        <v>232</v>
      </c>
      <c r="B211" s="9" t="s">
        <v>56</v>
      </c>
      <c r="C211" s="9" t="s">
        <v>59</v>
      </c>
      <c r="D211" s="9" t="s">
        <v>11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1" customFormat="1" ht="15.75">
      <c r="A212" s="23" t="s">
        <v>233</v>
      </c>
      <c r="B212" s="9" t="s">
        <v>100</v>
      </c>
      <c r="C212" s="9" t="s">
        <v>65</v>
      </c>
      <c r="D212" s="42">
        <f>E209/E2</f>
        <v>9.878626865671642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1" customFormat="1" ht="31.5">
      <c r="A213" s="23" t="s">
        <v>234</v>
      </c>
      <c r="B213" s="9" t="s">
        <v>98</v>
      </c>
      <c r="C213" s="9" t="s">
        <v>59</v>
      </c>
      <c r="D213" s="9" t="s">
        <v>377</v>
      </c>
      <c r="E213" s="37">
        <v>15006.69</v>
      </c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1" customFormat="1" ht="15.75">
      <c r="A214" s="23" t="s">
        <v>235</v>
      </c>
      <c r="B214" s="9" t="s">
        <v>99</v>
      </c>
      <c r="C214" s="9" t="s">
        <v>59</v>
      </c>
      <c r="D214" s="9" t="s">
        <v>28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1" customFormat="1" ht="15.75">
      <c r="A215" s="23" t="s">
        <v>236</v>
      </c>
      <c r="B215" s="9" t="s">
        <v>56</v>
      </c>
      <c r="C215" s="9" t="s">
        <v>59</v>
      </c>
      <c r="D215" s="9" t="s">
        <v>11</v>
      </c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s="11" customFormat="1" ht="15.75">
      <c r="A216" s="23" t="s">
        <v>237</v>
      </c>
      <c r="B216" s="9" t="s">
        <v>100</v>
      </c>
      <c r="C216" s="9" t="s">
        <v>65</v>
      </c>
      <c r="D216" s="42">
        <f>E213/E2</f>
        <v>6.891706084959816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s="11" customFormat="1" ht="31.5">
      <c r="A217" s="23"/>
      <c r="B217" s="9" t="s">
        <v>98</v>
      </c>
      <c r="C217" s="9" t="s">
        <v>59</v>
      </c>
      <c r="D217" s="9" t="s">
        <v>355</v>
      </c>
      <c r="E217" s="37">
        <v>7127.27</v>
      </c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s="11" customFormat="1" ht="15.75">
      <c r="A218" s="23"/>
      <c r="B218" s="9" t="s">
        <v>99</v>
      </c>
      <c r="C218" s="9" t="s">
        <v>59</v>
      </c>
      <c r="D218" s="9" t="s">
        <v>28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11" customFormat="1" ht="15.75">
      <c r="A219" s="23"/>
      <c r="B219" s="9" t="s">
        <v>56</v>
      </c>
      <c r="C219" s="9" t="s">
        <v>59</v>
      </c>
      <c r="D219" s="9" t="s">
        <v>11</v>
      </c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11" customFormat="1" ht="15.75">
      <c r="A220" s="23"/>
      <c r="B220" s="9" t="s">
        <v>100</v>
      </c>
      <c r="C220" s="9" t="s">
        <v>65</v>
      </c>
      <c r="D220" s="42">
        <f>E217/E2</f>
        <v>3.2731435132032147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s="11" customFormat="1" ht="31.5">
      <c r="A221" s="23" t="s">
        <v>238</v>
      </c>
      <c r="B221" s="9" t="s">
        <v>98</v>
      </c>
      <c r="C221" s="9" t="s">
        <v>59</v>
      </c>
      <c r="D221" s="9" t="s">
        <v>375</v>
      </c>
      <c r="E221" s="37">
        <v>12354.1</v>
      </c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s="11" customFormat="1" ht="15.75">
      <c r="A222" s="23" t="s">
        <v>239</v>
      </c>
      <c r="B222" s="9" t="s">
        <v>99</v>
      </c>
      <c r="C222" s="9" t="s">
        <v>59</v>
      </c>
      <c r="D222" s="9" t="s">
        <v>28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s="11" customFormat="1" ht="15.75">
      <c r="A223" s="23" t="s">
        <v>240</v>
      </c>
      <c r="B223" s="9" t="s">
        <v>56</v>
      </c>
      <c r="C223" s="9" t="s">
        <v>59</v>
      </c>
      <c r="D223" s="9" t="s">
        <v>11</v>
      </c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s="11" customFormat="1" ht="15.75">
      <c r="A224" s="23" t="s">
        <v>241</v>
      </c>
      <c r="B224" s="9" t="s">
        <v>100</v>
      </c>
      <c r="C224" s="9" t="s">
        <v>65</v>
      </c>
      <c r="D224" s="42">
        <f>E221/E2</f>
        <v>5.673524684270953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s="11" customFormat="1" ht="31.5">
      <c r="A225" s="23" t="s">
        <v>242</v>
      </c>
      <c r="B225" s="9" t="s">
        <v>98</v>
      </c>
      <c r="C225" s="9" t="s">
        <v>59</v>
      </c>
      <c r="D225" s="9" t="s">
        <v>43</v>
      </c>
      <c r="E225" s="37">
        <v>19069.83</v>
      </c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s="11" customFormat="1" ht="15.75">
      <c r="A226" s="23" t="s">
        <v>243</v>
      </c>
      <c r="B226" s="9" t="s">
        <v>99</v>
      </c>
      <c r="C226" s="9" t="s">
        <v>59</v>
      </c>
      <c r="D226" s="9" t="s">
        <v>28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s="11" customFormat="1" ht="15.75">
      <c r="A227" s="23" t="s">
        <v>244</v>
      </c>
      <c r="B227" s="9" t="s">
        <v>56</v>
      </c>
      <c r="C227" s="9" t="s">
        <v>59</v>
      </c>
      <c r="D227" s="9" t="s">
        <v>11</v>
      </c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s="11" customFormat="1" ht="15.75">
      <c r="A228" s="23" t="s">
        <v>245</v>
      </c>
      <c r="B228" s="9" t="s">
        <v>100</v>
      </c>
      <c r="C228" s="9" t="s">
        <v>65</v>
      </c>
      <c r="D228" s="42">
        <f>E225/E2</f>
        <v>8.757671641791045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11" customFormat="1" ht="31.5">
      <c r="A229" s="23"/>
      <c r="B229" s="9" t="s">
        <v>98</v>
      </c>
      <c r="C229" s="9" t="s">
        <v>59</v>
      </c>
      <c r="D229" s="42" t="s">
        <v>353</v>
      </c>
      <c r="E229" s="37">
        <v>171.71</v>
      </c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11" customFormat="1" ht="15.75">
      <c r="A230" s="23"/>
      <c r="B230" s="9" t="s">
        <v>99</v>
      </c>
      <c r="C230" s="9" t="s">
        <v>59</v>
      </c>
      <c r="D230" s="42" t="s">
        <v>28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11" customFormat="1" ht="15.75">
      <c r="A231" s="23"/>
      <c r="B231" s="9" t="s">
        <v>56</v>
      </c>
      <c r="C231" s="9" t="s">
        <v>59</v>
      </c>
      <c r="D231" s="42" t="s">
        <v>11</v>
      </c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11" customFormat="1" ht="15.75">
      <c r="A232" s="23"/>
      <c r="B232" s="9" t="s">
        <v>100</v>
      </c>
      <c r="C232" s="9" t="s">
        <v>65</v>
      </c>
      <c r="D232" s="42">
        <f>E229/E2</f>
        <v>0.07885648679678531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11" customFormat="1" ht="47.25">
      <c r="A233" s="38" t="s">
        <v>276</v>
      </c>
      <c r="B233" s="20" t="s">
        <v>96</v>
      </c>
      <c r="C233" s="20" t="s">
        <v>59</v>
      </c>
      <c r="D233" s="20" t="s">
        <v>44</v>
      </c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11" customFormat="1" ht="18.75">
      <c r="A234" s="23" t="s">
        <v>246</v>
      </c>
      <c r="B234" s="9" t="s">
        <v>97</v>
      </c>
      <c r="C234" s="9" t="s">
        <v>65</v>
      </c>
      <c r="D234" s="24">
        <f>E235+E239+E243+E247+E251+E255+E259+E263</f>
        <v>4353.24</v>
      </c>
      <c r="E234" s="37"/>
      <c r="F234" s="29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11" customFormat="1" ht="31.5">
      <c r="A235" s="23" t="s">
        <v>247</v>
      </c>
      <c r="B235" s="9" t="s">
        <v>98</v>
      </c>
      <c r="C235" s="9" t="s">
        <v>59</v>
      </c>
      <c r="D235" s="9" t="s">
        <v>361</v>
      </c>
      <c r="E235" s="37">
        <v>0</v>
      </c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11" customFormat="1" ht="15.75">
      <c r="A236" s="23" t="s">
        <v>272</v>
      </c>
      <c r="B236" s="9" t="s">
        <v>99</v>
      </c>
      <c r="C236" s="9" t="s">
        <v>59</v>
      </c>
      <c r="D236" s="9" t="s">
        <v>28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11" customFormat="1" ht="15.75">
      <c r="A237" s="23" t="s">
        <v>248</v>
      </c>
      <c r="B237" s="9" t="s">
        <v>56</v>
      </c>
      <c r="C237" s="9" t="s">
        <v>59</v>
      </c>
      <c r="D237" s="9" t="s">
        <v>11</v>
      </c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s="11" customFormat="1" ht="15.75">
      <c r="A238" s="23" t="s">
        <v>249</v>
      </c>
      <c r="B238" s="9" t="s">
        <v>100</v>
      </c>
      <c r="C238" s="9" t="s">
        <v>65</v>
      </c>
      <c r="D238" s="9">
        <v>0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s="11" customFormat="1" ht="31.5">
      <c r="A239" s="23" t="s">
        <v>250</v>
      </c>
      <c r="B239" s="9" t="s">
        <v>98</v>
      </c>
      <c r="C239" s="9" t="s">
        <v>59</v>
      </c>
      <c r="D239" s="9" t="s">
        <v>362</v>
      </c>
      <c r="E239" s="37">
        <v>825.93</v>
      </c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s="11" customFormat="1" ht="15.75">
      <c r="A240" s="23" t="s">
        <v>251</v>
      </c>
      <c r="B240" s="9" t="s">
        <v>99</v>
      </c>
      <c r="C240" s="9" t="s">
        <v>59</v>
      </c>
      <c r="D240" s="9" t="s">
        <v>28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s="11" customFormat="1" ht="15.75">
      <c r="A241" s="23" t="s">
        <v>252</v>
      </c>
      <c r="B241" s="9" t="s">
        <v>56</v>
      </c>
      <c r="C241" s="9" t="s">
        <v>59</v>
      </c>
      <c r="D241" s="9" t="s">
        <v>11</v>
      </c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22" s="11" customFormat="1" ht="15.75">
      <c r="A242" s="23" t="s">
        <v>253</v>
      </c>
      <c r="B242" s="9" t="s">
        <v>100</v>
      </c>
      <c r="C242" s="9" t="s">
        <v>65</v>
      </c>
      <c r="D242" s="42">
        <f>E239/E2</f>
        <v>0.3793019517795637</v>
      </c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</row>
    <row r="243" spans="1:22" s="11" customFormat="1" ht="31.5">
      <c r="A243" s="23" t="s">
        <v>254</v>
      </c>
      <c r="B243" s="9" t="s">
        <v>98</v>
      </c>
      <c r="C243" s="9" t="s">
        <v>59</v>
      </c>
      <c r="D243" s="9" t="s">
        <v>45</v>
      </c>
      <c r="E243" s="37">
        <v>2856.51</v>
      </c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</row>
    <row r="244" spans="1:22" s="11" customFormat="1" ht="15.75">
      <c r="A244" s="23" t="s">
        <v>255</v>
      </c>
      <c r="B244" s="9" t="s">
        <v>99</v>
      </c>
      <c r="C244" s="9" t="s">
        <v>59</v>
      </c>
      <c r="D244" s="9" t="s">
        <v>28</v>
      </c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</row>
    <row r="245" spans="1:22" s="11" customFormat="1" ht="15.75">
      <c r="A245" s="23" t="s">
        <v>256</v>
      </c>
      <c r="B245" s="9" t="s">
        <v>56</v>
      </c>
      <c r="C245" s="9" t="s">
        <v>59</v>
      </c>
      <c r="D245" s="9" t="s">
        <v>11</v>
      </c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</row>
    <row r="246" spans="1:22" s="11" customFormat="1" ht="15.75">
      <c r="A246" s="23" t="s">
        <v>257</v>
      </c>
      <c r="B246" s="9" t="s">
        <v>100</v>
      </c>
      <c r="C246" s="9" t="s">
        <v>65</v>
      </c>
      <c r="D246" s="42">
        <f>E243/E2</f>
        <v>1.311830080367394</v>
      </c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</row>
    <row r="247" spans="1:22" s="11" customFormat="1" ht="31.5">
      <c r="A247" s="23" t="s">
        <v>258</v>
      </c>
      <c r="B247" s="9" t="s">
        <v>98</v>
      </c>
      <c r="C247" s="9" t="s">
        <v>59</v>
      </c>
      <c r="D247" s="9" t="s">
        <v>363</v>
      </c>
      <c r="E247" s="37">
        <v>62.15</v>
      </c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</row>
    <row r="248" spans="1:22" s="11" customFormat="1" ht="15.75">
      <c r="A248" s="23" t="s">
        <v>259</v>
      </c>
      <c r="B248" s="9" t="s">
        <v>99</v>
      </c>
      <c r="C248" s="9" t="s">
        <v>59</v>
      </c>
      <c r="D248" s="9" t="s">
        <v>28</v>
      </c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</row>
    <row r="249" spans="1:22" s="11" customFormat="1" ht="15.75">
      <c r="A249" s="23" t="s">
        <v>260</v>
      </c>
      <c r="B249" s="9" t="s">
        <v>56</v>
      </c>
      <c r="C249" s="9" t="s">
        <v>59</v>
      </c>
      <c r="D249" s="9" t="s">
        <v>11</v>
      </c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</row>
    <row r="250" spans="1:22" s="11" customFormat="1" ht="15.75">
      <c r="A250" s="23" t="s">
        <v>261</v>
      </c>
      <c r="B250" s="9" t="s">
        <v>100</v>
      </c>
      <c r="C250" s="9" t="s">
        <v>65</v>
      </c>
      <c r="D250" s="42">
        <f>E247/E2</f>
        <v>0.02854190585533869</v>
      </c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</row>
    <row r="251" spans="1:22" s="11" customFormat="1" ht="31.5">
      <c r="A251" s="23" t="s">
        <v>262</v>
      </c>
      <c r="B251" s="9" t="s">
        <v>98</v>
      </c>
      <c r="C251" s="9" t="s">
        <v>59</v>
      </c>
      <c r="D251" s="9" t="s">
        <v>2</v>
      </c>
      <c r="E251" s="37">
        <v>0</v>
      </c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</row>
    <row r="252" spans="1:22" s="11" customFormat="1" ht="15.75">
      <c r="A252" s="23" t="s">
        <v>263</v>
      </c>
      <c r="B252" s="9" t="s">
        <v>99</v>
      </c>
      <c r="C252" s="9" t="s">
        <v>59</v>
      </c>
      <c r="D252" s="9" t="s">
        <v>28</v>
      </c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</row>
    <row r="253" spans="1:22" s="11" customFormat="1" ht="15.75">
      <c r="A253" s="23" t="s">
        <v>264</v>
      </c>
      <c r="B253" s="9" t="s">
        <v>56</v>
      </c>
      <c r="C253" s="9" t="s">
        <v>59</v>
      </c>
      <c r="D253" s="9" t="s">
        <v>11</v>
      </c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</row>
    <row r="254" spans="1:22" s="11" customFormat="1" ht="15.75">
      <c r="A254" s="23" t="s">
        <v>265</v>
      </c>
      <c r="B254" s="9" t="s">
        <v>100</v>
      </c>
      <c r="C254" s="9" t="s">
        <v>65</v>
      </c>
      <c r="D254" s="42">
        <f>E251/E2</f>
        <v>0</v>
      </c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</row>
    <row r="255" spans="1:22" s="11" customFormat="1" ht="31.5">
      <c r="A255" s="23" t="s">
        <v>266</v>
      </c>
      <c r="B255" s="9" t="s">
        <v>98</v>
      </c>
      <c r="C255" s="9" t="s">
        <v>59</v>
      </c>
      <c r="D255" s="9" t="s">
        <v>364</v>
      </c>
      <c r="E255" s="37">
        <v>608.65</v>
      </c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</row>
    <row r="256" spans="1:22" s="11" customFormat="1" ht="15.75">
      <c r="A256" s="23" t="s">
        <v>267</v>
      </c>
      <c r="B256" s="9" t="s">
        <v>99</v>
      </c>
      <c r="C256" s="9" t="s">
        <v>59</v>
      </c>
      <c r="D256" s="9" t="s">
        <v>28</v>
      </c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</row>
    <row r="257" spans="1:22" s="11" customFormat="1" ht="15.75">
      <c r="A257" s="23" t="s">
        <v>268</v>
      </c>
      <c r="B257" s="9" t="s">
        <v>56</v>
      </c>
      <c r="C257" s="9" t="s">
        <v>59</v>
      </c>
      <c r="D257" s="9" t="s">
        <v>11</v>
      </c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</row>
    <row r="258" spans="1:22" s="11" customFormat="1" ht="15.75">
      <c r="A258" s="23" t="s">
        <v>269</v>
      </c>
      <c r="B258" s="9" t="s">
        <v>100</v>
      </c>
      <c r="C258" s="9" t="s">
        <v>65</v>
      </c>
      <c r="D258" s="42">
        <f>E255/E2</f>
        <v>0.2795177956371986</v>
      </c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</row>
    <row r="259" spans="1:22" s="11" customFormat="1" ht="31.5">
      <c r="A259" s="23" t="s">
        <v>271</v>
      </c>
      <c r="B259" s="9" t="s">
        <v>98</v>
      </c>
      <c r="C259" s="9" t="s">
        <v>59</v>
      </c>
      <c r="D259" s="9" t="s">
        <v>365</v>
      </c>
      <c r="E259" s="37">
        <v>0</v>
      </c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</row>
    <row r="260" spans="1:22" s="11" customFormat="1" ht="15.75">
      <c r="A260" s="23" t="s">
        <v>273</v>
      </c>
      <c r="B260" s="9" t="s">
        <v>99</v>
      </c>
      <c r="C260" s="9" t="s">
        <v>59</v>
      </c>
      <c r="D260" s="9" t="s">
        <v>28</v>
      </c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</row>
    <row r="261" spans="1:22" s="11" customFormat="1" ht="15.75">
      <c r="A261" s="23" t="s">
        <v>274</v>
      </c>
      <c r="B261" s="9" t="s">
        <v>56</v>
      </c>
      <c r="C261" s="9" t="s">
        <v>59</v>
      </c>
      <c r="D261" s="9" t="s">
        <v>11</v>
      </c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</row>
    <row r="262" spans="1:22" s="11" customFormat="1" ht="15.75">
      <c r="A262" s="23" t="s">
        <v>275</v>
      </c>
      <c r="B262" s="9" t="s">
        <v>100</v>
      </c>
      <c r="C262" s="9" t="s">
        <v>65</v>
      </c>
      <c r="D262" s="42">
        <f>E259/E2</f>
        <v>0</v>
      </c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</row>
    <row r="263" spans="1:22" s="11" customFormat="1" ht="31.5">
      <c r="A263" s="23" t="s">
        <v>280</v>
      </c>
      <c r="B263" s="9" t="s">
        <v>98</v>
      </c>
      <c r="C263" s="9" t="s">
        <v>59</v>
      </c>
      <c r="D263" s="9" t="s">
        <v>366</v>
      </c>
      <c r="E263" s="37">
        <v>0</v>
      </c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</row>
    <row r="264" spans="1:22" s="11" customFormat="1" ht="15.75">
      <c r="A264" s="23" t="s">
        <v>281</v>
      </c>
      <c r="B264" s="9" t="s">
        <v>99</v>
      </c>
      <c r="C264" s="9" t="s">
        <v>59</v>
      </c>
      <c r="D264" s="9" t="s">
        <v>28</v>
      </c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</row>
    <row r="265" spans="1:22" s="11" customFormat="1" ht="15.75">
      <c r="A265" s="23" t="s">
        <v>282</v>
      </c>
      <c r="B265" s="9" t="s">
        <v>56</v>
      </c>
      <c r="C265" s="9" t="s">
        <v>59</v>
      </c>
      <c r="D265" s="9" t="s">
        <v>11</v>
      </c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</row>
    <row r="266" spans="1:22" s="11" customFormat="1" ht="15.75">
      <c r="A266" s="23" t="s">
        <v>283</v>
      </c>
      <c r="B266" s="9" t="s">
        <v>100</v>
      </c>
      <c r="C266" s="9" t="s">
        <v>65</v>
      </c>
      <c r="D266" s="42">
        <f>E263/E2</f>
        <v>0</v>
      </c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</row>
    <row r="267" spans="1:22" s="11" customFormat="1" ht="15.75">
      <c r="A267" s="23"/>
      <c r="B267" s="20" t="s">
        <v>270</v>
      </c>
      <c r="C267" s="9" t="s">
        <v>65</v>
      </c>
      <c r="D267" s="30">
        <f>SUM(D28,D34,D60,D90,D112,D118,D124,D130,D136,D146,D208,D234)</f>
        <v>313256.74211</v>
      </c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</row>
    <row r="268" spans="1:4" ht="15.75">
      <c r="A268" s="47" t="s">
        <v>284</v>
      </c>
      <c r="B268" s="47"/>
      <c r="C268" s="47"/>
      <c r="D268" s="47"/>
    </row>
    <row r="269" spans="1:4" ht="15.75">
      <c r="A269" s="7" t="s">
        <v>285</v>
      </c>
      <c r="B269" s="8" t="s">
        <v>286</v>
      </c>
      <c r="C269" s="8" t="s">
        <v>287</v>
      </c>
      <c r="D269" s="44">
        <f>'[1]Управл 2017'!$AA$45</f>
        <v>5</v>
      </c>
    </row>
    <row r="270" spans="1:4" ht="15.75">
      <c r="A270" s="7" t="s">
        <v>288</v>
      </c>
      <c r="B270" s="8" t="s">
        <v>289</v>
      </c>
      <c r="C270" s="8" t="s">
        <v>287</v>
      </c>
      <c r="D270" s="44">
        <f>'[1]Управл 2017'!$AB$45</f>
        <v>5</v>
      </c>
    </row>
    <row r="271" spans="1:4" ht="15.75">
      <c r="A271" s="7" t="s">
        <v>290</v>
      </c>
      <c r="B271" s="8" t="s">
        <v>291</v>
      </c>
      <c r="C271" s="8" t="s">
        <v>287</v>
      </c>
      <c r="D271" s="8">
        <v>0</v>
      </c>
    </row>
    <row r="272" spans="1:4" ht="15.75">
      <c r="A272" s="7" t="s">
        <v>292</v>
      </c>
      <c r="B272" s="8" t="s">
        <v>293</v>
      </c>
      <c r="C272" s="8" t="s">
        <v>65</v>
      </c>
      <c r="D272" s="45">
        <v>-15444.32</v>
      </c>
    </row>
    <row r="273" spans="1:4" ht="15.75">
      <c r="A273" s="47" t="s">
        <v>294</v>
      </c>
      <c r="B273" s="47"/>
      <c r="C273" s="47"/>
      <c r="D273" s="47"/>
    </row>
    <row r="274" spans="1:4" ht="15.75">
      <c r="A274" s="7" t="s">
        <v>295</v>
      </c>
      <c r="B274" s="8" t="s">
        <v>64</v>
      </c>
      <c r="C274" s="8" t="s">
        <v>65</v>
      </c>
      <c r="D274" s="8">
        <v>0</v>
      </c>
    </row>
    <row r="275" spans="1:4" ht="15.75">
      <c r="A275" s="7" t="s">
        <v>296</v>
      </c>
      <c r="B275" s="8" t="s">
        <v>66</v>
      </c>
      <c r="C275" s="8" t="s">
        <v>65</v>
      </c>
      <c r="D275" s="8">
        <v>0</v>
      </c>
    </row>
    <row r="276" spans="1:4" ht="15.75">
      <c r="A276" s="7" t="s">
        <v>297</v>
      </c>
      <c r="B276" s="8" t="s">
        <v>68</v>
      </c>
      <c r="C276" s="8" t="s">
        <v>65</v>
      </c>
      <c r="D276" s="8">
        <v>0</v>
      </c>
    </row>
    <row r="277" spans="1:4" ht="15.75">
      <c r="A277" s="7" t="s">
        <v>298</v>
      </c>
      <c r="B277" s="8" t="s">
        <v>91</v>
      </c>
      <c r="C277" s="8" t="s">
        <v>65</v>
      </c>
      <c r="D277" s="8">
        <v>0</v>
      </c>
    </row>
    <row r="278" spans="1:4" ht="15.75">
      <c r="A278" s="7" t="s">
        <v>299</v>
      </c>
      <c r="B278" s="8" t="s">
        <v>300</v>
      </c>
      <c r="C278" s="8" t="s">
        <v>65</v>
      </c>
      <c r="D278" s="8">
        <v>0</v>
      </c>
    </row>
    <row r="279" spans="1:4" ht="15.75">
      <c r="A279" s="7" t="s">
        <v>301</v>
      </c>
      <c r="B279" s="8" t="s">
        <v>93</v>
      </c>
      <c r="C279" s="8" t="s">
        <v>65</v>
      </c>
      <c r="D279" s="8">
        <v>0</v>
      </c>
    </row>
    <row r="280" spans="1:4" ht="15.75">
      <c r="A280" s="47" t="s">
        <v>302</v>
      </c>
      <c r="B280" s="47"/>
      <c r="C280" s="47"/>
      <c r="D280" s="47"/>
    </row>
    <row r="281" spans="1:4" ht="15.75">
      <c r="A281" s="7" t="s">
        <v>303</v>
      </c>
      <c r="B281" s="8" t="s">
        <v>286</v>
      </c>
      <c r="C281" s="8" t="s">
        <v>287</v>
      </c>
      <c r="D281" s="8">
        <v>0</v>
      </c>
    </row>
    <row r="282" spans="1:4" ht="15.75">
      <c r="A282" s="7" t="s">
        <v>304</v>
      </c>
      <c r="B282" s="8" t="s">
        <v>289</v>
      </c>
      <c r="C282" s="8" t="s">
        <v>287</v>
      </c>
      <c r="D282" s="8">
        <v>0</v>
      </c>
    </row>
    <row r="283" spans="1:4" ht="15.75">
      <c r="A283" s="7" t="s">
        <v>305</v>
      </c>
      <c r="B283" s="8" t="s">
        <v>306</v>
      </c>
      <c r="C283" s="8" t="s">
        <v>287</v>
      </c>
      <c r="D283" s="8">
        <v>0</v>
      </c>
    </row>
    <row r="284" spans="1:4" ht="15.75">
      <c r="A284" s="7" t="s">
        <v>307</v>
      </c>
      <c r="B284" s="8" t="s">
        <v>293</v>
      </c>
      <c r="C284" s="8" t="s">
        <v>65</v>
      </c>
      <c r="D284" s="8">
        <v>0</v>
      </c>
    </row>
    <row r="285" spans="1:4" ht="15.75">
      <c r="A285" s="47" t="s">
        <v>308</v>
      </c>
      <c r="B285" s="47"/>
      <c r="C285" s="47"/>
      <c r="D285" s="47"/>
    </row>
    <row r="286" spans="1:4" ht="15.75">
      <c r="A286" s="7" t="s">
        <v>309</v>
      </c>
      <c r="B286" s="8" t="s">
        <v>310</v>
      </c>
      <c r="C286" s="8" t="s">
        <v>287</v>
      </c>
      <c r="D286" s="8">
        <v>21</v>
      </c>
    </row>
    <row r="287" spans="1:4" ht="15.75">
      <c r="A287" s="7" t="s">
        <v>311</v>
      </c>
      <c r="B287" s="8" t="s">
        <v>312</v>
      </c>
      <c r="C287" s="8" t="s">
        <v>287</v>
      </c>
      <c r="D287" s="8">
        <v>0</v>
      </c>
    </row>
    <row r="288" spans="1:4" ht="31.5">
      <c r="A288" s="7" t="s">
        <v>313</v>
      </c>
      <c r="B288" s="8" t="s">
        <v>314</v>
      </c>
      <c r="C288" s="8" t="s">
        <v>65</v>
      </c>
      <c r="D288" s="8">
        <v>57400</v>
      </c>
    </row>
  </sheetData>
  <sheetProtection password="CC29" sheet="1" objects="1" scenarios="1"/>
  <mergeCells count="8">
    <mergeCell ref="F137:F138"/>
    <mergeCell ref="A285:D285"/>
    <mergeCell ref="A2:D2"/>
    <mergeCell ref="A26:D26"/>
    <mergeCell ref="A8:D8"/>
    <mergeCell ref="A268:D268"/>
    <mergeCell ref="A273:D273"/>
    <mergeCell ref="A280:D280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4" manualBreakCount="4">
    <brk id="58" max="3" man="1"/>
    <brk id="128" max="3" man="1"/>
    <brk id="193" max="3" man="1"/>
    <brk id="26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2020-03-24T06:01:18Z</dcterms:modified>
  <cp:category/>
  <cp:version/>
  <cp:contentType/>
  <cp:contentStatus/>
</cp:coreProperties>
</file>