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<sst xmlns="http://schemas.openxmlformats.org/spreadsheetml/2006/main" count="932" uniqueCount="374">
  <si>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</si>
  <si>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</si>
  <si>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</si>
  <si>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</si>
  <si>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</si>
  <si>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</si>
  <si>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</si>
  <si>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</si>
  <si>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</si>
  <si>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</si>
  <si>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</si>
  <si>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</si>
  <si>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</si>
  <si>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</si>
  <si>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</si>
  <si>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</si>
  <si>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</si>
  <si>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</si>
  <si>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</si>
  <si>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</si>
  <si>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</si>
  <si>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</si>
  <si>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</si>
  <si>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</si>
  <si>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</si>
  <si>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</si>
  <si>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</si>
  <si>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</si>
  <si>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</si>
  <si>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</si>
  <si>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</si>
  <si>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</si>
  <si>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</si>
  <si>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</si>
  <si>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</si>
  <si>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</si>
  <si>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</si>
  <si>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</si>
  <si>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</si>
  <si>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</si>
  <si>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</si>
  <si>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</si>
  <si>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</si>
  <si>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</si>
  <si>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</si>
  <si>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</si>
  <si>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</si>
  <si>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</si>
  <si>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</si>
  <si>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</si>
  <si>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</si>
  <si>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</si>
  <si>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</si>
  <si>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</si>
  <si>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</si>
  <si>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</si>
  <si>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</si>
  <si>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</si>
  <si>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</si>
  <si>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</si>
  <si>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</si>
  <si>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</si>
  <si>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</si>
  <si>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</si>
  <si>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</si>
  <si>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</si>
  <si>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</si>
  <si>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</si>
  <si>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</si>
  <si>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</si>
  <si>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</si>
  <si>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</si>
  <si>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</si>
  <si>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</si>
  <si>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</si>
  <si>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</si>
  <si>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</si>
  <si>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</si>
  <si>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</si>
  <si>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</si>
  <si>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</si>
  <si>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</si>
  <si>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</si>
  <si>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</si>
  <si>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</si>
  <si>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</si>
  <si>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</si>
  <si>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</si>
  <si>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</si>
  <si>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</si>
  <si>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</si>
  <si>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</si>
  <si>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</si>
  <si>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</si>
  <si>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</si>
  <si>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</si>
  <si>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</si>
  <si>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</si>
  <si>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</si>
  <si>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</si>
  <si>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</si>
  <si>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</si>
  <si>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</si>
  <si>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</si>
  <si>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</si>
  <si>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</si>
  <si>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</si>
  <si>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</si>
  <si>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</si>
  <si>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</si>
  <si>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</si>
  <si>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</si>
  <si>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</si>
  <si>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</si>
  <si>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</si>
  <si>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</si>
  <si>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</si>
  <si>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</si>
  <si>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</si>
  <si>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</si>
  <si>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</si>
  <si>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</si>
  <si>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</si>
  <si>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</si>
  <si>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</si>
  <si>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</si>
  <si>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</si>
  <si>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</si>
  <si>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</si>
  <si>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</si>
  <si>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</si>
  <si>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</si>
  <si>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</si>
  <si>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</si>
  <si>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</si>
  <si>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</si>
  <si>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</si>
  <si>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</si>
  <si>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</si>
  <si>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</si>
  <si>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</si>
  <si>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</si>
  <si>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</si>
  <si>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</si>
  <si>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</si>
  <si>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</si>
  <si>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</si>
  <si>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</si>
  <si>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</si>
  <si>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</si>
  <si>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</si>
  <si>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</si>
  <si>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</si>
  <si>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</si>
  <si>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</si>
  <si>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</si>
  <si>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</si>
  <si>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</si>
  <si>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</si>
  <si>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</si>
  <si>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</si>
  <si>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</si>
  <si>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</si>
  <si>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</si>
  <si>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</si>
  <si>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</si>
  <si>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</si>
  <si>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</si>
  <si>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</si>
  <si>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</si>
  <si>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</si>
  <si>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</si>
  <si>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</si>
  <si>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</si>
  <si>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</si>
  <si>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</si>
  <si>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</si>
  <si>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</si>
  <si>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</si>
  <si>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</si>
  <si>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</si>
  <si>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</si>
  <si>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</si>
  <si>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</si>
  <si>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</si>
  <si>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</si>
  <si>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</si>
  <si>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</si>
  <si>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</si>
  <si>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</si>
  <si>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</si>
  <si>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</si>
  <si>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</si>
  <si>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</si>
  <si>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</si>
  <si>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</si>
  <si>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</si>
  <si>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</si>
  <si>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</si>
  <si>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</si>
  <si>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</si>
  <si>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</si>
  <si>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</si>
  <si>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</si>
  <si>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</si>
  <si>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</si>
  <si>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</si>
  <si>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</si>
  <si>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</si>
  <si>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</si>
  <si>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</si>
  <si>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</si>
  <si>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</si>
  <si>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</si>
  <si>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</si>
  <si>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</si>
  <si>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</si>
  <si>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</si>
  <si>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</si>
  <si>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</si>
  <si>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</si>
  <si>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</si>
  <si>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</si>
  <si>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</si>
  <si>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</si>
  <si>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</si>
  <si>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</si>
  <si>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</si>
  <si>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</si>
  <si>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</si>
  <si>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</si>
  <si>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</si>
  <si>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</si>
  <si>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</si>
  <si>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</si>
  <si>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</si>
  <si>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</si>
  <si>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</si>
  <si>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</si>
  <si>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</si>
  <si>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</si>
  <si>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</si>
  <si>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</si>
  <si>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</si>
  <si>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</si>
  <si>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</si>
  <si>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</si>
  <si>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</si>
  <si>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</si>
  <si>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</si>
  <si>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</si>
  <si>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</si>
  <si>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</si>
  <si>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</si>
  <si>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</si>
  <si>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</si>
  <si>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</si>
  <si>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</si>
  <si>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</si>
  <si>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</si>
  <si>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</si>
  <si>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</si>
  <si>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</si>
  <si>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</si>
  <si>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</si>
  <si>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</si>
  <si>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</si>
  <si>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</si>
  <si>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</si>
  <si>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</si>
  <si>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</si>
  <si>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</si>
  <si>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</si>
  <si>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</si>
  <si>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</si>
  <si>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</si>
  <si>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</si>
  <si>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</si>
  <si>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</si>
  <si>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</si>
  <si>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</si>
  <si>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</si>
  <si>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</si>
  <si>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</si>
  <si>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</si>
  <si>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</si>
  <si>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</si>
  <si>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</si>
  <si>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</si>
  <si>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</si>
  <si>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</si>
  <si>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</si>
  <si>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</si>
  <si>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</si>
  <si>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</si>
  <si>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</si>
  <si>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</si>
  <si>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</si>
  <si>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</si>
  <si>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</si>
  <si>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</si>
  <si>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</si>
  <si>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</si>
  <si>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</si>
  <si>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</si>
  <si>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</si>
  <si>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</si>
  <si>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</si>
  <si>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</si>
  <si>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</si>
  <si>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</si>
  <si>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</si>
  <si>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</si>
  <si>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</si>
  <si>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</si>
  <si>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</si>
  <si>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</si>
  <si>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</si>
  <si>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</si>
  <si>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</si>
  <si>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</si>
  <si>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</si>
  <si>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</si>
  <si>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</si>
  <si>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</si>
  <si>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</si>
  <si>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</si>
  <si>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</si>
  <si>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</si>
  <si>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</si>
  <si>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</si>
  <si>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</si>
  <si>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</si>
  <si>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</si>
  <si>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</si>
  <si>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</si>
  <si>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</si>
  <si>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</si>
  <si>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</si>
  <si>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</si>
  <si>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</si>
  <si>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</si>
  <si>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</si>
  <si>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</si>
  <si>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</si>
  <si>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</si>
  <si>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</si>
  <si>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</si>
  <si>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</si>
  <si>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</si>
  <si>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</si>
  <si>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</si>
  <si>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</si>
  <si>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</si>
  <si>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</si>
  <si>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</si>
  <si>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</si>
  <si>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</si>
  <si>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</si>
  <si>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</si>
  <si>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</si>
  <si>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</si>
  <si>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</si>
  <si>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</si>
  <si>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</si>
  <si>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</si>
  <si>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</si>
  <si>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</si>
  <si>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</si>
  <si>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1  ул. Зегеля в                      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</si>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</sst>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7">
          <cell r="P37">
            <v>72446.4</v>
          </cell>
          <cell r="U37">
            <v>82198.79999999999</v>
          </cell>
          <cell r="AA37">
            <v>4</v>
          </cell>
          <cell r="AB3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A3">
            <v>9704.6</v>
          </cell>
        </row>
        <row r="37">
          <cell r="CA37">
            <v>0.07303</v>
          </cell>
        </row>
        <row r="41">
          <cell r="CA41">
            <v>0.086909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-21572.63223879924</v>
          </cell>
        </row>
        <row r="25">
          <cell r="D25">
            <v>228577.84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8">
          <cell r="CB8">
            <v>0.582542</v>
          </cell>
        </row>
        <row r="9">
          <cell r="CB9">
            <v>0.067284</v>
          </cell>
        </row>
        <row r="11">
          <cell r="CB11">
            <v>0.186191</v>
          </cell>
        </row>
        <row r="14">
          <cell r="CB14">
            <v>0.349837</v>
          </cell>
        </row>
        <row r="16">
          <cell r="CB16">
            <v>0.016067</v>
          </cell>
        </row>
        <row r="19">
          <cell r="CB19">
            <v>0.174567</v>
          </cell>
        </row>
        <row r="20">
          <cell r="CB20">
            <v>0.319027</v>
          </cell>
        </row>
        <row r="21">
          <cell r="CB21">
            <v>0.175879</v>
          </cell>
        </row>
        <row r="24">
          <cell r="CB24">
            <v>0.693895</v>
          </cell>
        </row>
        <row r="26">
          <cell r="CB26">
            <v>0.072181</v>
          </cell>
        </row>
        <row r="28">
          <cell r="CB28">
            <v>0.057403</v>
          </cell>
        </row>
        <row r="29">
          <cell r="CB29">
            <v>0.111103</v>
          </cell>
        </row>
        <row r="47">
          <cell r="CB47">
            <v>0.301</v>
          </cell>
        </row>
        <row r="55">
          <cell r="CB55">
            <v>0.268</v>
          </cell>
        </row>
        <row r="124">
          <cell r="CB124">
            <v>538845.8964432001</v>
          </cell>
        </row>
        <row r="125">
          <cell r="CB125">
            <v>608264.3753424003</v>
          </cell>
        </row>
        <row r="126">
          <cell r="CB126">
            <v>142704.20208000002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6" hidden="1" customWidth="1"/>
    <col min="6" max="6" width="17.8515625" style="16" hidden="1" customWidth="1"/>
    <col min="7" max="7" width="11.8515625" style="16" hidden="1" customWidth="1"/>
    <col min="8" max="8" width="9.140625" style="16" hidden="1" customWidth="1"/>
    <col min="9" max="20" width="0" style="16" hidden="1" customWidth="1"/>
    <col min="21" max="22" width="9.140625" style="16" customWidth="1"/>
    <col min="23" max="16384" width="9.140625" style="2" customWidth="1"/>
  </cols>
  <sheetData>
    <row r="1" ht="15.75">
      <c r="E1" s="16" t="s">
        <v>312</v>
      </c>
    </row>
    <row r="2" spans="1:22" s="5" customFormat="1" ht="33.75" customHeight="1">
      <c r="A2" s="22" t="s">
        <v>369</v>
      </c>
      <c r="B2" s="22"/>
      <c r="C2" s="22"/>
      <c r="D2" s="22"/>
      <c r="E2" s="4">
        <v>9704.6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0</v>
      </c>
    </row>
    <row r="10" spans="1:5" ht="31.5">
      <c r="A10" s="6" t="s">
        <v>58</v>
      </c>
      <c r="B10" s="1" t="s">
        <v>74</v>
      </c>
      <c r="C10" s="1" t="s">
        <v>73</v>
      </c>
      <c r="D10" s="7">
        <f>'[3]по форме'!$D$24</f>
        <v>-21572.63223879924</v>
      </c>
      <c r="E10" s="23"/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228577.84</v>
      </c>
    </row>
    <row r="12" spans="1:5" ht="31.5">
      <c r="A12" s="6" t="s">
        <v>77</v>
      </c>
      <c r="B12" s="1" t="s">
        <v>78</v>
      </c>
      <c r="C12" s="1" t="s">
        <v>73</v>
      </c>
      <c r="D12" s="7">
        <f>D13+D14+D15</f>
        <v>1289814.4738656003</v>
      </c>
      <c r="E12" s="15"/>
    </row>
    <row r="13" spans="1:4" ht="15.75">
      <c r="A13" s="6" t="s">
        <v>94</v>
      </c>
      <c r="B13" s="24" t="s">
        <v>79</v>
      </c>
      <c r="C13" s="1" t="s">
        <v>73</v>
      </c>
      <c r="D13" s="7">
        <f>'[4]УК 2019'!$CB$125</f>
        <v>608264.3753424003</v>
      </c>
    </row>
    <row r="14" spans="1:4" ht="15.75">
      <c r="A14" s="6" t="s">
        <v>95</v>
      </c>
      <c r="B14" s="24" t="s">
        <v>80</v>
      </c>
      <c r="C14" s="1" t="s">
        <v>73</v>
      </c>
      <c r="D14" s="7">
        <f>'[4]УК 2019'!$CB$124</f>
        <v>538845.8964432001</v>
      </c>
    </row>
    <row r="15" spans="1:4" ht="15.75">
      <c r="A15" s="6" t="s">
        <v>96</v>
      </c>
      <c r="B15" s="24" t="s">
        <v>81</v>
      </c>
      <c r="C15" s="1" t="s">
        <v>73</v>
      </c>
      <c r="D15" s="7">
        <f>'[4]УК 2019'!$CB$126</f>
        <v>142704.20208000002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1150716.1438656002</v>
      </c>
      <c r="E16" s="16">
        <v>996882.17</v>
      </c>
      <c r="F16" s="16" t="s">
        <v>373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1150716.1438656002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1129143.511626801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0.15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3756.339026001049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248319.29</v>
      </c>
      <c r="E25" s="23"/>
    </row>
    <row r="26" spans="1:4" ht="35.25" customHeight="1">
      <c r="A26" s="19" t="s">
        <v>102</v>
      </c>
      <c r="B26" s="19"/>
      <c r="C26" s="19"/>
      <c r="D26" s="19"/>
    </row>
    <row r="27" spans="1:22" s="5" customFormat="1" ht="31.5">
      <c r="A27" s="17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82198.79999999999</v>
      </c>
      <c r="E28" s="13">
        <f>'[1]Управл 2017'!$U$37</f>
        <v>82198.79999999999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0">
        <f>E28/E2</f>
        <v>8.47008635080271</v>
      </c>
      <c r="E32" s="4"/>
    </row>
    <row r="33" spans="1:22" s="5" customFormat="1" ht="31.5">
      <c r="A33" s="17" t="s">
        <v>115</v>
      </c>
      <c r="B33" s="3" t="s">
        <v>104</v>
      </c>
      <c r="C33" s="3" t="s">
        <v>67</v>
      </c>
      <c r="D33" s="3" t="s">
        <v>11</v>
      </c>
      <c r="E33" s="4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108883.1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6">
        <v>5036.64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0.5189951157183191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313</v>
      </c>
      <c r="E39" s="16">
        <v>2625.16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0.2705067699853677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6">
        <v>28886.94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2.9766234569173378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6">
        <v>72334.36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14">
        <f>E47/E2</f>
        <v>7.453615811058673</v>
      </c>
    </row>
    <row r="51" spans="1:5" ht="47.25">
      <c r="A51" s="6" t="s">
        <v>331</v>
      </c>
      <c r="B51" s="1" t="s">
        <v>106</v>
      </c>
      <c r="C51" s="1" t="s">
        <v>67</v>
      </c>
      <c r="D51" s="14" t="s">
        <v>316</v>
      </c>
      <c r="E51" s="16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14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14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14" t="s">
        <v>315</v>
      </c>
      <c r="E55" s="16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14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17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72446.4</v>
      </c>
      <c r="E60" s="13">
        <f>'[1]Управл 2017'!$P$37</f>
        <v>72446.4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0">
        <f>E60/E2</f>
        <v>7.4651608515549315</v>
      </c>
      <c r="E64" s="4"/>
    </row>
    <row r="65" spans="1:22" s="5" customFormat="1" ht="15.75">
      <c r="A65" s="17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20">
        <f>E65/E2</f>
        <v>0</v>
      </c>
      <c r="E70" s="4"/>
    </row>
    <row r="71" spans="1:22" s="5" customFormat="1" ht="31.5">
      <c r="A71" s="17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142496.86</v>
      </c>
      <c r="E72" s="4">
        <v>142496.86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20">
        <f>E72/E2</f>
        <v>14.683434659852027</v>
      </c>
      <c r="E76" s="4"/>
    </row>
    <row r="77" spans="1:5" ht="31.5">
      <c r="A77" s="17" t="s">
        <v>148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149</v>
      </c>
      <c r="B78" s="1" t="s">
        <v>105</v>
      </c>
      <c r="C78" s="1" t="s">
        <v>73</v>
      </c>
      <c r="D78" s="1">
        <f>E78</f>
        <v>20823.9</v>
      </c>
      <c r="E78" s="4">
        <v>20823.9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151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152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153</v>
      </c>
      <c r="B82" s="1" t="s">
        <v>108</v>
      </c>
      <c r="C82" s="1" t="s">
        <v>73</v>
      </c>
      <c r="D82" s="20">
        <f>E78/E2</f>
        <v>2.145776229829153</v>
      </c>
      <c r="E82" s="4"/>
    </row>
    <row r="83" spans="1:22" s="5" customFormat="1" ht="31.5">
      <c r="A83" s="17" t="s">
        <v>155</v>
      </c>
      <c r="B83" s="3" t="s">
        <v>104</v>
      </c>
      <c r="C83" s="3" t="s">
        <v>67</v>
      </c>
      <c r="D83" s="3" t="s">
        <v>55</v>
      </c>
      <c r="E83" s="16">
        <f>2446.25+1939.68</f>
        <v>4385.93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4385.93</v>
      </c>
      <c r="F84" s="16">
        <v>120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20">
        <f>E83/F84</f>
        <v>36.549416666666666</v>
      </c>
    </row>
    <row r="89" spans="1:22" s="5" customFormat="1" ht="47.25">
      <c r="A89" s="17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2667.54</v>
      </c>
      <c r="F90" s="1">
        <v>1149.8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6">
        <v>1839.68</v>
      </c>
      <c r="F91" s="18"/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8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20">
        <f>E91/F90</f>
        <v>1.6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6">
        <v>827.86</v>
      </c>
      <c r="F95" s="1">
        <f>F90</f>
        <v>1149.8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20">
        <f>E95/F95</f>
        <v>0.7200034788658898</v>
      </c>
    </row>
    <row r="99" spans="1:22" s="5" customFormat="1" ht="63">
      <c r="A99" s="17" t="s">
        <v>172</v>
      </c>
      <c r="B99" s="3" t="s">
        <v>104</v>
      </c>
      <c r="C99" s="3" t="s">
        <v>67</v>
      </c>
      <c r="D99" s="3" t="s">
        <v>26</v>
      </c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14">
        <f>E101+E105+E113+E117+E121+E125+E129+E133+E137+E141+E145+E149+E153+E109</f>
        <v>254098.4888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6">
        <f>1796.61+2372.23</f>
        <v>4168.84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20">
        <f>E101/E2</f>
        <v>0.4295736042701399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5">
        <v>9244.74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20">
        <f>E105/E2</f>
        <v>0.9526142241823464</v>
      </c>
    </row>
    <row r="109" spans="1:5" ht="31.5">
      <c r="A109" s="6"/>
      <c r="B109" s="1" t="s">
        <v>106</v>
      </c>
      <c r="C109" s="1" t="s">
        <v>67</v>
      </c>
      <c r="D109" s="20" t="s">
        <v>368</v>
      </c>
      <c r="E109" s="16">
        <v>3995.12</v>
      </c>
    </row>
    <row r="110" spans="1:4" ht="15.75">
      <c r="A110" s="6"/>
      <c r="B110" s="1" t="s">
        <v>107</v>
      </c>
      <c r="C110" s="1" t="s">
        <v>67</v>
      </c>
      <c r="D110" s="20" t="s">
        <v>24</v>
      </c>
    </row>
    <row r="111" spans="1:4" ht="15.75">
      <c r="A111" s="6"/>
      <c r="B111" s="1" t="s">
        <v>64</v>
      </c>
      <c r="C111" s="1" t="s">
        <v>67</v>
      </c>
      <c r="D111" s="20" t="s">
        <v>10</v>
      </c>
    </row>
    <row r="112" spans="1:4" ht="15.75">
      <c r="A112" s="6"/>
      <c r="B112" s="1" t="s">
        <v>108</v>
      </c>
      <c r="C112" s="1" t="s">
        <v>73</v>
      </c>
      <c r="D112" s="20">
        <f>E109/E2</f>
        <v>0.41167281495373326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6">
        <v>6654.49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20">
        <f>E113/E2</f>
        <v>0.6857047173505347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16">
        <v>93022.99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20">
        <f>E117/E2</f>
        <v>9.58545329019228</v>
      </c>
    </row>
    <row r="121" spans="1:7" ht="47.25">
      <c r="A121" s="6" t="s">
        <v>190</v>
      </c>
      <c r="B121" s="1" t="s">
        <v>106</v>
      </c>
      <c r="C121" s="1" t="s">
        <v>67</v>
      </c>
      <c r="D121" s="1" t="s">
        <v>32</v>
      </c>
      <c r="E121" s="16">
        <f>F121</f>
        <v>66263.0088</v>
      </c>
      <c r="F121" s="16">
        <f>('[4]УК 2019'!$CB$47+'[4]УК 2019'!$CB$55)*12*E2</f>
        <v>66263.0088</v>
      </c>
      <c r="G121" s="16">
        <f>21001.25+40066.36</f>
        <v>61067.61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20">
        <f>E121/E2</f>
        <v>6.827999999999999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6">
        <f>16502.92*2</f>
        <v>33005.84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20">
        <f>E125/E2</f>
        <v>3.4010510479566385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6">
        <v>9574.21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20">
        <f>E129/E2</f>
        <v>0.9865641036209631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6">
        <v>10489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20">
        <f>E133/E2</f>
        <v>1.0808276487438946</v>
      </c>
    </row>
    <row r="137" spans="1:5" ht="31.5">
      <c r="A137" s="6" t="s">
        <v>339</v>
      </c>
      <c r="B137" s="1" t="s">
        <v>106</v>
      </c>
      <c r="C137" s="1" t="s">
        <v>67</v>
      </c>
      <c r="D137" s="1" t="s">
        <v>322</v>
      </c>
      <c r="E137" s="16">
        <v>9925.01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20">
        <f>E137/E2</f>
        <v>1.0227119098159636</v>
      </c>
    </row>
    <row r="141" spans="1:5" ht="31.5">
      <c r="A141" s="6" t="s">
        <v>343</v>
      </c>
      <c r="B141" s="1" t="s">
        <v>106</v>
      </c>
      <c r="C141" s="1" t="s">
        <v>67</v>
      </c>
      <c r="D141" s="20" t="s">
        <v>321</v>
      </c>
      <c r="E141" s="16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20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20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20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20" t="s">
        <v>323</v>
      </c>
      <c r="E145" s="16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20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20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20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20" t="s">
        <v>320</v>
      </c>
      <c r="E149" s="16">
        <f>3971.52+125.39</f>
        <v>4096.91</v>
      </c>
    </row>
    <row r="150" spans="1:4" ht="15.75">
      <c r="A150" s="6" t="s">
        <v>352</v>
      </c>
      <c r="B150" s="1" t="s">
        <v>107</v>
      </c>
      <c r="C150" s="1" t="s">
        <v>67</v>
      </c>
      <c r="D150" s="20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20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20">
        <f>E149/E2</f>
        <v>0.4221616552974878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317</v>
      </c>
      <c r="E153" s="16">
        <v>3658.33</v>
      </c>
      <c r="F153" s="8"/>
      <c r="G153" s="9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10"/>
    </row>
    <row r="155" spans="1:5" ht="15.75">
      <c r="A155" s="6" t="s">
        <v>357</v>
      </c>
      <c r="B155" s="1" t="s">
        <v>64</v>
      </c>
      <c r="C155" s="1" t="s">
        <v>67</v>
      </c>
      <c r="D155" s="1" t="s">
        <v>10</v>
      </c>
      <c r="E155" s="16">
        <v>0</v>
      </c>
    </row>
    <row r="156" spans="1:4" ht="15.75">
      <c r="A156" s="6" t="s">
        <v>358</v>
      </c>
      <c r="B156" s="1" t="s">
        <v>108</v>
      </c>
      <c r="C156" s="1" t="s">
        <v>73</v>
      </c>
      <c r="D156" s="20">
        <f>E153/E2</f>
        <v>0.37696865404035196</v>
      </c>
    </row>
    <row r="157" spans="1:5" ht="47.25">
      <c r="A157" s="17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">
        <f>E159+E163+E167+E171+E175+E179+E183+E187+E191+E195+E199</f>
        <v>234814.01810240003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v>2148.426</v>
      </c>
      <c r="F159" s="16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20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367</v>
      </c>
      <c r="E163" s="13">
        <f>('[2]ук(2016)'!$CA$37+'[2]ук(2016)'!$CA$41)*12*'[2]ук(2016)'!$CA$3</f>
        <v>18625.7282328</v>
      </c>
      <c r="F163" s="16">
        <v>3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20">
        <f>E163/F163</f>
        <v>6208.5760776</v>
      </c>
      <c r="E166" s="4"/>
    </row>
    <row r="167" spans="1:7" ht="31.5">
      <c r="A167" s="6" t="s">
        <v>212</v>
      </c>
      <c r="B167" s="1" t="s">
        <v>106</v>
      </c>
      <c r="C167" s="1" t="s">
        <v>67</v>
      </c>
      <c r="D167" s="1" t="s">
        <v>41</v>
      </c>
      <c r="E167" s="16">
        <f>F167</f>
        <v>12938.5220856</v>
      </c>
      <c r="F167" s="16">
        <f>'[4]УК 2019'!$CB$29*12*E2</f>
        <v>12938.5220856</v>
      </c>
      <c r="G167" s="16">
        <v>122.48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20">
        <f>E167/E2</f>
        <v>1.3332359999999999</v>
      </c>
    </row>
    <row r="171" spans="1:7" ht="31.5">
      <c r="A171" s="6" t="s">
        <v>216</v>
      </c>
      <c r="B171" s="1" t="s">
        <v>106</v>
      </c>
      <c r="C171" s="1" t="s">
        <v>67</v>
      </c>
      <c r="D171" s="1" t="s">
        <v>42</v>
      </c>
      <c r="E171" s="16">
        <f>F171</f>
        <v>8405.852791199999</v>
      </c>
      <c r="F171" s="16">
        <f>'[4]УК 2019'!$CB$26*12*E2</f>
        <v>8405.852791199999</v>
      </c>
      <c r="G171" s="16">
        <v>21.06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20">
        <f>E171/E2</f>
        <v>0.8661719999999998</v>
      </c>
    </row>
    <row r="175" spans="1:7" ht="31.5">
      <c r="A175" s="6" t="s">
        <v>220</v>
      </c>
      <c r="B175" s="1" t="s">
        <v>106</v>
      </c>
      <c r="C175" s="1" t="s">
        <v>67</v>
      </c>
      <c r="D175" s="1" t="s">
        <v>43</v>
      </c>
      <c r="E175" s="16">
        <f>F175</f>
        <v>37152.35309040001</v>
      </c>
      <c r="F175" s="16">
        <f>'[4]УК 2019'!$CB$20*12*E2</f>
        <v>37152.35309040001</v>
      </c>
      <c r="G175" s="16">
        <f>8659.15+3150</f>
        <v>11809.15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20">
        <f>E175/E2</f>
        <v>3.8283240000000007</v>
      </c>
    </row>
    <row r="179" spans="1:7" ht="31.5">
      <c r="A179" s="6" t="s">
        <v>224</v>
      </c>
      <c r="B179" s="1" t="s">
        <v>106</v>
      </c>
      <c r="C179" s="1" t="s">
        <v>67</v>
      </c>
      <c r="D179" s="1" t="s">
        <v>310</v>
      </c>
      <c r="E179" s="16">
        <f>F179</f>
        <v>20329.2348984</v>
      </c>
      <c r="F179" s="16">
        <f>'[4]УК 2019'!$CB$19*12*E2</f>
        <v>20329.2348984</v>
      </c>
      <c r="G179" s="16">
        <v>586.76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20">
        <f>E179/E2</f>
        <v>2.094804</v>
      </c>
    </row>
    <row r="183" spans="1:6" ht="31.5">
      <c r="A183" s="6"/>
      <c r="B183" s="1" t="s">
        <v>106</v>
      </c>
      <c r="C183" s="1" t="s">
        <v>67</v>
      </c>
      <c r="D183" s="1" t="s">
        <v>364</v>
      </c>
      <c r="E183" s="16">
        <v>42444.39</v>
      </c>
      <c r="F183" s="16">
        <f>'[4]УК 2019'!$CB$21*12*E2</f>
        <v>20482.0241208</v>
      </c>
    </row>
    <row r="184" spans="1:4" ht="15.75">
      <c r="A184" s="6"/>
      <c r="B184" s="1" t="s">
        <v>107</v>
      </c>
      <c r="C184" s="1" t="s">
        <v>67</v>
      </c>
      <c r="D184" s="1" t="s">
        <v>24</v>
      </c>
    </row>
    <row r="185" spans="1:4" ht="15.75">
      <c r="A185" s="6"/>
      <c r="B185" s="1" t="s">
        <v>64</v>
      </c>
      <c r="C185" s="1" t="s">
        <v>67</v>
      </c>
      <c r="D185" s="1" t="s">
        <v>10</v>
      </c>
    </row>
    <row r="186" spans="1:4" ht="15.75">
      <c r="A186" s="6"/>
      <c r="B186" s="1" t="s">
        <v>108</v>
      </c>
      <c r="C186" s="1" t="s">
        <v>73</v>
      </c>
      <c r="D186" s="20">
        <f>E183/E2</f>
        <v>4.373636213754302</v>
      </c>
    </row>
    <row r="187" spans="1:6" ht="31.5">
      <c r="A187" s="6" t="s">
        <v>229</v>
      </c>
      <c r="B187" s="1" t="s">
        <v>106</v>
      </c>
      <c r="C187" s="1" t="s">
        <v>67</v>
      </c>
      <c r="D187" s="1" t="s">
        <v>44</v>
      </c>
      <c r="E187" s="16">
        <v>11552.48</v>
      </c>
      <c r="F187" s="16">
        <f>'[4]УК 2019'!$CB$28*12*E2</f>
        <v>6684.8778456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20">
        <f>E187/E2</f>
        <v>1.190412793932774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6">
        <v>409.35</v>
      </c>
      <c r="F191" s="16" t="s">
        <v>318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20">
        <f>E191/E2</f>
        <v>0.04218102755394349</v>
      </c>
    </row>
    <row r="195" spans="1:7" ht="31.5">
      <c r="A195" s="6" t="s">
        <v>236</v>
      </c>
      <c r="B195" s="1" t="s">
        <v>106</v>
      </c>
      <c r="C195" s="1" t="s">
        <v>67</v>
      </c>
      <c r="D195" s="1" t="s">
        <v>46</v>
      </c>
      <c r="E195" s="16">
        <f>F195</f>
        <v>80807.68100400001</v>
      </c>
      <c r="F195" s="16">
        <f>'[4]УК 2019'!$CB$24*12*E2</f>
        <v>80807.68100400001</v>
      </c>
      <c r="G195" s="16">
        <v>70165.16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20">
        <f>E195/E2</f>
        <v>8.326740000000001</v>
      </c>
    </row>
    <row r="199" spans="1:5" ht="31.5">
      <c r="A199" s="6"/>
      <c r="B199" s="1" t="s">
        <v>106</v>
      </c>
      <c r="C199" s="1" t="s">
        <v>67</v>
      </c>
      <c r="D199" s="20" t="s">
        <v>363</v>
      </c>
      <c r="E199" s="16">
        <v>0</v>
      </c>
    </row>
    <row r="200" spans="1:4" ht="15.75">
      <c r="A200" s="6"/>
      <c r="B200" s="1" t="s">
        <v>107</v>
      </c>
      <c r="C200" s="1" t="s">
        <v>67</v>
      </c>
      <c r="D200" s="20" t="s">
        <v>24</v>
      </c>
    </row>
    <row r="201" spans="1:4" ht="15.75">
      <c r="A201" s="6"/>
      <c r="B201" s="1" t="s">
        <v>64</v>
      </c>
      <c r="C201" s="1" t="s">
        <v>67</v>
      </c>
      <c r="D201" s="20" t="s">
        <v>10</v>
      </c>
    </row>
    <row r="202" spans="1:4" ht="15.75">
      <c r="A202" s="6"/>
      <c r="B202" s="1" t="s">
        <v>108</v>
      </c>
      <c r="C202" s="1" t="s">
        <v>73</v>
      </c>
      <c r="D202" s="20">
        <f>E199/E2</f>
        <v>0</v>
      </c>
    </row>
    <row r="203" spans="1:4" ht="47.25">
      <c r="A203" s="17" t="s">
        <v>273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202572.1356984</v>
      </c>
      <c r="F204" s="11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6">
        <v>0</v>
      </c>
    </row>
    <row r="206" spans="1:4" ht="15.75">
      <c r="A206" s="6" t="s">
        <v>269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6" ht="31.5">
      <c r="A209" s="6" t="s">
        <v>244</v>
      </c>
      <c r="B209" s="1" t="s">
        <v>106</v>
      </c>
      <c r="C209" s="1" t="s">
        <v>67</v>
      </c>
      <c r="D209" s="1" t="s">
        <v>50</v>
      </c>
      <c r="E209" s="16">
        <v>25711.06</v>
      </c>
      <c r="F209" s="16">
        <f>'[4]УК 2019'!$CB$11*12*E2</f>
        <v>21682.9101432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20">
        <f>E209/E2</f>
        <v>2.6493683407868436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6">
        <v>19091.04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20">
        <f>E213/E2</f>
        <v>1.967215547266245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274</v>
      </c>
      <c r="E217" s="16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6" t="s">
        <v>365</v>
      </c>
      <c r="B221" s="1" t="s">
        <v>106</v>
      </c>
      <c r="C221" s="1" t="s">
        <v>67</v>
      </c>
      <c r="D221" s="1" t="s">
        <v>324</v>
      </c>
      <c r="E221" s="16">
        <f>62318.83+20800</f>
        <v>83118.83</v>
      </c>
      <c r="F221" s="16">
        <f>'[4]УК 2019'!$CB$9*12*E2</f>
        <v>7835.571676799999</v>
      </c>
    </row>
    <row r="222" spans="1:4" ht="15.75">
      <c r="A222" s="6" t="s">
        <v>256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257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258</v>
      </c>
      <c r="B224" s="1" t="s">
        <v>108</v>
      </c>
      <c r="C224" s="1" t="s">
        <v>73</v>
      </c>
      <c r="D224" s="20">
        <f>E221/E2</f>
        <v>8.564889846052388</v>
      </c>
    </row>
    <row r="225" spans="1:6" ht="31.5">
      <c r="A225" s="6" t="s">
        <v>259</v>
      </c>
      <c r="B225" s="1" t="s">
        <v>106</v>
      </c>
      <c r="C225" s="1" t="s">
        <v>67</v>
      </c>
      <c r="D225" s="1" t="s">
        <v>1</v>
      </c>
      <c r="E225" s="16">
        <v>72780.12</v>
      </c>
      <c r="F225" s="16">
        <f>'[4]УК 2019'!$CB$8*12*E2</f>
        <v>67840.0451184</v>
      </c>
    </row>
    <row r="226" spans="1:4" ht="15.75">
      <c r="A226" s="6" t="s">
        <v>260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261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262</v>
      </c>
      <c r="B228" s="1" t="s">
        <v>108</v>
      </c>
      <c r="C228" s="1" t="s">
        <v>73</v>
      </c>
      <c r="D228" s="20">
        <f>E225/E2</f>
        <v>7.499548667642149</v>
      </c>
    </row>
    <row r="229" spans="1:7" ht="31.5">
      <c r="A229" s="6" t="s">
        <v>263</v>
      </c>
      <c r="B229" s="1" t="s">
        <v>106</v>
      </c>
      <c r="C229" s="1" t="s">
        <v>67</v>
      </c>
      <c r="D229" s="1" t="s">
        <v>0</v>
      </c>
      <c r="E229" s="16">
        <f>F229</f>
        <v>1871.0856984000004</v>
      </c>
      <c r="F229" s="16">
        <f>'[4]УК 2019'!$CB$16*12*E2</f>
        <v>1871.0856984000004</v>
      </c>
      <c r="G229" s="16">
        <v>593.73</v>
      </c>
    </row>
    <row r="230" spans="1:4" ht="15.75">
      <c r="A230" s="6" t="s">
        <v>264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265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266</v>
      </c>
      <c r="B232" s="1" t="s">
        <v>108</v>
      </c>
      <c r="C232" s="1" t="s">
        <v>73</v>
      </c>
      <c r="D232" s="20">
        <f>E229/E2</f>
        <v>0.19280400000000003</v>
      </c>
    </row>
    <row r="233" spans="1:6" ht="31.5">
      <c r="A233" s="6" t="s">
        <v>268</v>
      </c>
      <c r="B233" s="1" t="s">
        <v>106</v>
      </c>
      <c r="C233" s="1" t="s">
        <v>67</v>
      </c>
      <c r="D233" s="1" t="s">
        <v>51</v>
      </c>
      <c r="E233" s="16">
        <v>0</v>
      </c>
      <c r="F233" s="16">
        <f>'[4]УК 2019'!$CB$14*12*E2</f>
        <v>40740.337802400005</v>
      </c>
    </row>
    <row r="234" spans="1:4" ht="15.75">
      <c r="A234" s="6" t="s">
        <v>270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272</v>
      </c>
      <c r="B236" s="1" t="s">
        <v>108</v>
      </c>
      <c r="C236" s="1" t="s">
        <v>73</v>
      </c>
      <c r="D236" s="20">
        <f>E233/E2</f>
        <v>0</v>
      </c>
    </row>
    <row r="237" spans="1:5" ht="31.5">
      <c r="A237" s="6" t="s">
        <v>275</v>
      </c>
      <c r="B237" s="1" t="s">
        <v>106</v>
      </c>
      <c r="C237" s="1" t="s">
        <v>67</v>
      </c>
      <c r="D237" s="1" t="s">
        <v>52</v>
      </c>
      <c r="E237" s="16">
        <v>0</v>
      </c>
    </row>
    <row r="238" spans="1:4" ht="15.75">
      <c r="A238" s="6" t="s">
        <v>276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277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278</v>
      </c>
      <c r="B240" s="1" t="s">
        <v>108</v>
      </c>
      <c r="C240" s="1" t="s">
        <v>73</v>
      </c>
      <c r="D240" s="20">
        <f>E237/E2</f>
        <v>0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16">
        <v>0</v>
      </c>
      <c r="F241" s="16" t="s">
        <v>319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311</v>
      </c>
    </row>
    <row r="244" spans="1:4" ht="15.75">
      <c r="A244" s="6" t="s">
        <v>362</v>
      </c>
      <c r="B244" s="1" t="s">
        <v>108</v>
      </c>
      <c r="C244" s="1" t="s">
        <v>73</v>
      </c>
      <c r="D244" s="20">
        <f>E241/E2</f>
        <v>0</v>
      </c>
    </row>
    <row r="245" spans="1:4" ht="15.75">
      <c r="A245" s="6"/>
      <c r="B245" s="3" t="s">
        <v>267</v>
      </c>
      <c r="C245" s="1" t="s">
        <v>73</v>
      </c>
      <c r="D245" s="12">
        <f>SUM(D28,D34,D60,D66,D72,D84,D90,D100,D158,D204,D78)</f>
        <v>1125387.1726008</v>
      </c>
    </row>
    <row r="246" spans="1:4" ht="15.75">
      <c r="A246" s="19" t="s">
        <v>279</v>
      </c>
      <c r="B246" s="19"/>
      <c r="C246" s="19"/>
      <c r="D246" s="19"/>
    </row>
    <row r="247" spans="1:4" ht="15.75">
      <c r="A247" s="6" t="s">
        <v>280</v>
      </c>
      <c r="B247" s="1" t="s">
        <v>281</v>
      </c>
      <c r="C247" s="1" t="s">
        <v>282</v>
      </c>
      <c r="D247" s="26">
        <f>'[1]Управл 2017'!$AA$37</f>
        <v>4</v>
      </c>
    </row>
    <row r="248" spans="1:4" ht="15.75">
      <c r="A248" s="6" t="s">
        <v>283</v>
      </c>
      <c r="B248" s="1" t="s">
        <v>284</v>
      </c>
      <c r="C248" s="1" t="s">
        <v>282</v>
      </c>
      <c r="D248" s="26">
        <f>'[1]Управл 2017'!$AB$37</f>
        <v>4</v>
      </c>
    </row>
    <row r="249" spans="1:4" ht="31.5">
      <c r="A249" s="6" t="s">
        <v>285</v>
      </c>
      <c r="B249" s="1" t="s">
        <v>286</v>
      </c>
      <c r="C249" s="1" t="s">
        <v>282</v>
      </c>
      <c r="D249" s="1">
        <v>0</v>
      </c>
    </row>
    <row r="250" spans="1:4" ht="15.75">
      <c r="A250" s="6" t="s">
        <v>287</v>
      </c>
      <c r="B250" s="1" t="s">
        <v>288</v>
      </c>
      <c r="C250" s="1" t="s">
        <v>73</v>
      </c>
      <c r="D250" s="14">
        <v>-24479.04</v>
      </c>
    </row>
    <row r="251" spans="1:4" ht="15.75">
      <c r="A251" s="19" t="s">
        <v>289</v>
      </c>
      <c r="B251" s="19"/>
      <c r="C251" s="19"/>
      <c r="D251" s="19"/>
    </row>
    <row r="252" spans="1:4" ht="15.75">
      <c r="A252" s="6" t="s">
        <v>290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291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292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293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294</v>
      </c>
      <c r="B256" s="1" t="s">
        <v>295</v>
      </c>
      <c r="C256" s="1" t="s">
        <v>73</v>
      </c>
      <c r="D256" s="1">
        <v>0</v>
      </c>
    </row>
    <row r="257" spans="1:4" ht="15.75">
      <c r="A257" s="6" t="s">
        <v>296</v>
      </c>
      <c r="B257" s="1" t="s">
        <v>101</v>
      </c>
      <c r="C257" s="1" t="s">
        <v>73</v>
      </c>
      <c r="D257" s="1">
        <v>0</v>
      </c>
    </row>
    <row r="258" spans="1:4" ht="15.75">
      <c r="A258" s="19" t="s">
        <v>297</v>
      </c>
      <c r="B258" s="19"/>
      <c r="C258" s="19"/>
      <c r="D258" s="19"/>
    </row>
    <row r="259" spans="1:4" ht="15.75">
      <c r="A259" s="6" t="s">
        <v>298</v>
      </c>
      <c r="B259" s="1" t="s">
        <v>281</v>
      </c>
      <c r="C259" s="1" t="s">
        <v>282</v>
      </c>
      <c r="D259" s="1">
        <v>0</v>
      </c>
    </row>
    <row r="260" spans="1:4" ht="15.75">
      <c r="A260" s="6" t="s">
        <v>299</v>
      </c>
      <c r="B260" s="1" t="s">
        <v>284</v>
      </c>
      <c r="C260" s="1" t="s">
        <v>282</v>
      </c>
      <c r="D260" s="1">
        <v>0</v>
      </c>
    </row>
    <row r="261" spans="1:4" ht="15.75">
      <c r="A261" s="6" t="s">
        <v>300</v>
      </c>
      <c r="B261" s="1" t="s">
        <v>301</v>
      </c>
      <c r="C261" s="1" t="s">
        <v>282</v>
      </c>
      <c r="D261" s="1">
        <v>0</v>
      </c>
    </row>
    <row r="262" spans="1:4" ht="15.75">
      <c r="A262" s="6" t="s">
        <v>302</v>
      </c>
      <c r="B262" s="1" t="s">
        <v>288</v>
      </c>
      <c r="C262" s="1" t="s">
        <v>73</v>
      </c>
      <c r="D262" s="1">
        <v>0</v>
      </c>
    </row>
    <row r="263" spans="1:4" ht="15.75">
      <c r="A263" s="19" t="s">
        <v>303</v>
      </c>
      <c r="B263" s="19"/>
      <c r="C263" s="19"/>
      <c r="D263" s="19"/>
    </row>
    <row r="264" spans="1:4" ht="15.75">
      <c r="A264" s="6" t="s">
        <v>304</v>
      </c>
      <c r="B264" s="1" t="s">
        <v>305</v>
      </c>
      <c r="C264" s="1" t="s">
        <v>282</v>
      </c>
      <c r="D264" s="1">
        <v>36</v>
      </c>
    </row>
    <row r="265" spans="1:4" ht="15.75">
      <c r="A265" s="6" t="s">
        <v>306</v>
      </c>
      <c r="B265" s="1" t="s">
        <v>307</v>
      </c>
      <c r="C265" s="1" t="s">
        <v>282</v>
      </c>
      <c r="D265" s="1">
        <v>0</v>
      </c>
    </row>
    <row r="266" spans="1:4" ht="31.5">
      <c r="A266" s="6" t="s">
        <v>308</v>
      </c>
      <c r="B266" s="1" t="s">
        <v>309</v>
      </c>
      <c r="C266" s="1" t="s">
        <v>73</v>
      </c>
      <c r="D266" s="1">
        <v>133700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2020-03-26T11:08:52Z</dcterms:modified>
  <cp:category/>
  <cp:version/>
  <cp:contentType/>
  <cp:contentStatus/>
</cp:coreProperties>
</file>