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<sst xmlns="http://schemas.openxmlformats.org/spreadsheetml/2006/main" count="937" uniqueCount="375">
  <si>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</si>
  <si>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</si>
  <si>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</si>
  <si>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</si>
  <si>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</si>
  <si>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</si>
  <si>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</si>
  <si>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</si>
  <si>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</si>
  <si>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</si>
  <si>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</si>
  <si>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</si>
  <si>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</si>
  <si>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</si>
  <si>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</si>
  <si>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</si>
  <si>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</si>
  <si>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</si>
  <si>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</si>
  <si>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</si>
  <si>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</si>
  <si>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</si>
  <si>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</si>
  <si>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</si>
  <si>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</si>
  <si>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</si>
  <si>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</si>
  <si>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</si>
  <si>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</si>
  <si>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</si>
  <si>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</si>
  <si>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</si>
  <si>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</si>
  <si>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</si>
  <si>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</si>
  <si>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</si>
  <si>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</si>
  <si>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</si>
  <si>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</si>
  <si>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</si>
  <si>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</si>
  <si>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</si>
  <si>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</si>
  <si>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</si>
  <si>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</si>
  <si>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</si>
  <si>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</si>
  <si>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</si>
  <si>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</si>
  <si>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</si>
  <si>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</si>
  <si>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</si>
  <si>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</si>
  <si>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</si>
  <si>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</si>
  <si>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</si>
  <si>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</si>
  <si>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</si>
  <si>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</si>
  <si>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</si>
  <si>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</si>
  <si>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</si>
  <si>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</si>
  <si>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</si>
  <si>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</si>
  <si>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</si>
  <si>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</si>
  <si>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</si>
  <si>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</si>
  <si>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</si>
  <si>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</si>
  <si>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</si>
  <si>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</si>
  <si>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</si>
  <si>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</si>
  <si>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</si>
  <si>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</si>
  <si>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</si>
  <si>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</si>
  <si>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</si>
  <si>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</si>
  <si>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</si>
  <si>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</si>
  <si>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</si>
  <si>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</si>
  <si>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</si>
  <si>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</si>
  <si>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</si>
  <si>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</si>
  <si>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</si>
  <si>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</si>
  <si>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</si>
  <si>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</si>
  <si>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</si>
  <si>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</si>
  <si>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</si>
  <si>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</si>
  <si>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</si>
  <si>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</si>
  <si>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</si>
  <si>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</si>
  <si>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</si>
  <si>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</si>
  <si>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</si>
  <si>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</si>
  <si>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</si>
  <si>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</si>
  <si>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</si>
  <si>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</si>
  <si>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</si>
  <si>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</si>
  <si>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</si>
  <si>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</si>
  <si>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</si>
  <si>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</si>
  <si>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</si>
  <si>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</si>
  <si>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</si>
  <si>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</si>
  <si>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</si>
  <si>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</si>
  <si>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</si>
  <si>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</si>
  <si>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</si>
  <si>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</si>
  <si>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</si>
  <si>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</si>
  <si>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</si>
  <si>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</si>
  <si>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</si>
  <si>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</si>
  <si>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</si>
  <si>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</si>
  <si>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</si>
  <si>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</si>
  <si>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</si>
  <si>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</si>
  <si>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</si>
  <si>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</si>
  <si>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</si>
  <si>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</si>
  <si>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</si>
  <si>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</si>
  <si>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</si>
  <si>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</si>
  <si>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</si>
  <si>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</si>
  <si>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</si>
  <si>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</si>
  <si>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</si>
  <si>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</si>
  <si>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</si>
  <si>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</si>
  <si>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</si>
  <si>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</si>
  <si>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</si>
  <si>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</si>
  <si>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</si>
  <si>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</si>
  <si>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</si>
  <si>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</si>
  <si>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</si>
  <si>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</si>
  <si>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</si>
  <si>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</si>
  <si>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</si>
  <si>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</si>
  <si>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</si>
  <si>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</si>
  <si>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</si>
  <si>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</si>
  <si>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</si>
  <si>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</si>
  <si>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</si>
  <si>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</si>
  <si>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</si>
  <si>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</si>
  <si>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</si>
  <si>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</si>
  <si>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</si>
  <si>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</si>
  <si>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</si>
  <si>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</si>
  <si>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</si>
  <si>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</si>
  <si>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</si>
  <si>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</si>
  <si>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</si>
  <si>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</si>
  <si>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</si>
  <si>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</si>
  <si>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</si>
  <si>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</si>
  <si>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</si>
  <si>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</si>
  <si>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</si>
  <si>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</si>
  <si>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</si>
  <si>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</si>
  <si>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</si>
  <si>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</si>
  <si>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</si>
  <si>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</si>
  <si>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</si>
  <si>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</si>
  <si>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</si>
  <si>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</si>
  <si>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</si>
  <si>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</si>
  <si>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</si>
  <si>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</si>
  <si>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</si>
  <si>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</si>
  <si>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</si>
  <si>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</si>
  <si>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</si>
  <si>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</si>
  <si>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</si>
  <si>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</si>
  <si>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</si>
  <si>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</si>
  <si>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</si>
  <si>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</si>
  <si>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</si>
  <si>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</si>
  <si>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</si>
  <si>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</si>
  <si>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</si>
  <si>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</si>
  <si>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</si>
  <si>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</si>
  <si>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</si>
  <si>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</si>
  <si>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</si>
  <si>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</si>
  <si>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</si>
  <si>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</si>
  <si>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</si>
  <si>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</si>
  <si>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</si>
  <si>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</si>
  <si>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</si>
  <si>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</si>
  <si>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</si>
  <si>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</si>
  <si>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</si>
  <si>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</si>
  <si>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</si>
  <si>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</si>
  <si>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</si>
  <si>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</si>
  <si>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</si>
  <si>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</si>
  <si>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</si>
  <si>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</si>
  <si>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</si>
  <si>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</si>
  <si>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</si>
  <si>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</si>
  <si>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</si>
  <si>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</si>
  <si>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</si>
  <si>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</si>
  <si>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</si>
  <si>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</si>
  <si>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</si>
  <si>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</si>
  <si>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</si>
  <si>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</si>
  <si>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</si>
  <si>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</si>
  <si>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</si>
  <si>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</si>
  <si>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</si>
  <si>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</si>
  <si>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</si>
  <si>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</si>
  <si>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</si>
  <si>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</si>
  <si>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</si>
  <si>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</si>
  <si>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</si>
  <si>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</si>
  <si>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</si>
  <si>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</si>
  <si>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</si>
  <si>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</si>
  <si>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</si>
  <si>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</si>
  <si>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</si>
  <si>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</si>
  <si>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</si>
  <si>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</si>
  <si>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</si>
  <si>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</si>
  <si>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</si>
  <si>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</si>
  <si>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</si>
  <si>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</si>
  <si>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</si>
  <si>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</si>
  <si>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</si>
  <si>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</si>
  <si>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</si>
  <si>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</si>
  <si>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</si>
  <si>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</si>
  <si>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</si>
  <si>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</si>
  <si>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</si>
  <si>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</si>
  <si>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</si>
  <si>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</si>
  <si>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</si>
  <si>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</si>
  <si>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</si>
  <si>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</si>
  <si>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</si>
  <si>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</si>
  <si>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</si>
  <si>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</si>
  <si>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</si>
  <si>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</si>
  <si>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</si>
  <si>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</si>
  <si>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</si>
  <si>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</si>
  <si>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</si>
  <si>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</si>
  <si>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</si>
  <si>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</si>
  <si>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</si>
  <si>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</si>
  <si>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</si>
  <si>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</si>
  <si>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</si>
  <si>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</si>
  <si>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</si>
  <si>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</si>
  <si>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</si>
  <si>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</si>
  <si>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</si>
  <si>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</si>
  <si>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</si>
  <si>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</si>
  <si>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</si>
  <si>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</si>
  <si>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</si>
  <si>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</si>
  <si>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</si>
  <si>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</si>
  <si>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</si>
  <si>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</si>
  <si>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</si>
  <si>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</si>
  <si>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</si>
  <si>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</si>
  <si>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</si>
  <si>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</si>
  <si>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</si>
  <si>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</si>
  <si>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</si>
  <si>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</si>
  <si>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</si>
  <si>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</si>
  <si>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</si>
  <si>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</si>
  <si>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</si>
  <si>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горячего водоснабжения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</si>
  <si>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</si>
  <si>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55/1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</si>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</sst>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55-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9">
          <cell r="P29">
            <v>26701.271999999997</v>
          </cell>
          <cell r="U29">
            <v>30295.674</v>
          </cell>
          <cell r="AA29">
            <v>9</v>
          </cell>
          <cell r="AB2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S3">
            <v>3234.4</v>
          </cell>
        </row>
        <row r="37">
          <cell r="S37">
            <v>0.109402</v>
          </cell>
        </row>
        <row r="41">
          <cell r="S41">
            <v>0.114508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-105777.28605759976</v>
          </cell>
        </row>
        <row r="25">
          <cell r="D25">
            <v>102509.25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S124">
            <v>184240.9460736</v>
          </cell>
        </row>
        <row r="125">
          <cell r="S125">
            <v>201683.1467040001</v>
          </cell>
        </row>
        <row r="126">
          <cell r="S126">
            <v>47561.205120000006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79" zoomScaleNormal="90" zoomScaleSheetLayoutView="79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3" width="9.140625" style="17" hidden="1" customWidth="1"/>
    <col min="14" max="16" width="0" style="17" hidden="1" customWidth="1"/>
    <col min="17" max="22" width="9.140625" style="17" customWidth="1"/>
    <col min="23" max="16384" width="9.140625" style="2" customWidth="1"/>
  </cols>
  <sheetData>
    <row r="1" ht="15.75">
      <c r="E1" s="17" t="s">
        <v>313</v>
      </c>
    </row>
    <row r="2" spans="1:22" s="5" customFormat="1" ht="33.75" customHeight="1">
      <c r="A2" s="22" t="s">
        <v>370</v>
      </c>
      <c r="B2" s="22"/>
      <c r="C2" s="22"/>
      <c r="D2" s="22"/>
      <c r="E2" s="4">
        <v>3234.4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373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4">
        <f>'[3]по форме'!$D$23</f>
        <v>0</v>
      </c>
    </row>
    <row r="10" spans="1:5" ht="31.5">
      <c r="A10" s="6" t="s">
        <v>58</v>
      </c>
      <c r="B10" s="1" t="s">
        <v>74</v>
      </c>
      <c r="C10" s="1" t="s">
        <v>73</v>
      </c>
      <c r="D10" s="14">
        <f>'[3]по форме'!$D$24</f>
        <v>-105777.28605759976</v>
      </c>
      <c r="E10" s="23">
        <f>D16-D245</f>
        <v>-65579.6221503999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102509.25</v>
      </c>
    </row>
    <row r="12" spans="1:4" ht="31.5">
      <c r="A12" s="6" t="s">
        <v>77</v>
      </c>
      <c r="B12" s="1" t="s">
        <v>78</v>
      </c>
      <c r="C12" s="1" t="s">
        <v>73</v>
      </c>
      <c r="D12" s="15">
        <f>D13+D14+D15</f>
        <v>433485.2978976001</v>
      </c>
    </row>
    <row r="13" spans="1:4" ht="15.75">
      <c r="A13" s="6" t="s">
        <v>94</v>
      </c>
      <c r="B13" s="24" t="s">
        <v>79</v>
      </c>
      <c r="C13" s="1" t="s">
        <v>73</v>
      </c>
      <c r="D13" s="15">
        <f>'[4]УК 2019'!$S$125</f>
        <v>201683.1467040001</v>
      </c>
    </row>
    <row r="14" spans="1:4" ht="15.75">
      <c r="A14" s="6" t="s">
        <v>95</v>
      </c>
      <c r="B14" s="24" t="s">
        <v>80</v>
      </c>
      <c r="C14" s="1" t="s">
        <v>73</v>
      </c>
      <c r="D14" s="15">
        <f>'[4]УК 2019'!$S$124</f>
        <v>184240.9460736</v>
      </c>
    </row>
    <row r="15" spans="1:4" ht="15.75">
      <c r="A15" s="6" t="s">
        <v>96</v>
      </c>
      <c r="B15" s="24" t="s">
        <v>81</v>
      </c>
      <c r="C15" s="1" t="s">
        <v>73</v>
      </c>
      <c r="D15" s="15">
        <f>'[4]УК 2019'!$S$126</f>
        <v>47561.205120000006</v>
      </c>
    </row>
    <row r="16" spans="1:6" ht="15.75">
      <c r="A16" s="24" t="s">
        <v>82</v>
      </c>
      <c r="B16" s="24" t="s">
        <v>83</v>
      </c>
      <c r="C16" s="24" t="s">
        <v>73</v>
      </c>
      <c r="D16" s="25">
        <f>D17</f>
        <v>355744.9878976001</v>
      </c>
      <c r="E16" s="17">
        <v>361806.92</v>
      </c>
      <c r="F16" s="17" t="s">
        <v>374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355744.9878976001</v>
      </c>
    </row>
    <row r="18" spans="1:4" ht="31.5">
      <c r="A18" s="24" t="s">
        <v>84</v>
      </c>
      <c r="B18" s="24" t="s">
        <v>98</v>
      </c>
      <c r="C18" s="24" t="s">
        <v>73</v>
      </c>
      <c r="D18" s="24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4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4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4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249967.70184000034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331.27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-171356.90820799966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95670.9</v>
      </c>
      <c r="E25" s="23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5">
        <f>E28</f>
        <v>30295.674</v>
      </c>
      <c r="E28" s="13">
        <f>'[1]Управл 2017'!$U$29</f>
        <v>30295.674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6">
        <f>E28/E2</f>
        <v>9.366706035122434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17461.879999999997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873.29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5">
        <f>E35/E2</f>
        <v>0.2700006183527084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7">
        <v>500.69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5">
        <f>E39/E2</f>
        <v>0.15480150878060844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4591.23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1.4194997526589164</v>
      </c>
    </row>
    <row r="47" spans="1:5" ht="31.5">
      <c r="A47" s="6" t="s">
        <v>328</v>
      </c>
      <c r="B47" s="1" t="s">
        <v>106</v>
      </c>
      <c r="C47" s="1" t="s">
        <v>67</v>
      </c>
      <c r="D47" s="1" t="s">
        <v>14</v>
      </c>
      <c r="E47" s="17">
        <v>11496.67</v>
      </c>
    </row>
    <row r="48" spans="1:4" ht="15.75">
      <c r="A48" s="6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331</v>
      </c>
      <c r="B50" s="1" t="s">
        <v>108</v>
      </c>
      <c r="C50" s="1" t="s">
        <v>73</v>
      </c>
      <c r="D50" s="15">
        <f>E47/E2</f>
        <v>3.5544985159534996</v>
      </c>
    </row>
    <row r="51" spans="1:5" ht="47.25">
      <c r="A51" s="6" t="s">
        <v>332</v>
      </c>
      <c r="B51" s="1" t="s">
        <v>106</v>
      </c>
      <c r="C51" s="1" t="s">
        <v>67</v>
      </c>
      <c r="D51" s="15" t="s">
        <v>317</v>
      </c>
      <c r="E51" s="17">
        <v>0</v>
      </c>
    </row>
    <row r="52" spans="1:4" ht="15.75">
      <c r="A52" s="6" t="s">
        <v>333</v>
      </c>
      <c r="B52" s="1" t="s">
        <v>107</v>
      </c>
      <c r="C52" s="1" t="s">
        <v>67</v>
      </c>
      <c r="D52" s="15" t="s">
        <v>147</v>
      </c>
    </row>
    <row r="53" spans="1:4" ht="15.75">
      <c r="A53" s="6" t="s">
        <v>334</v>
      </c>
      <c r="B53" s="1" t="s">
        <v>64</v>
      </c>
      <c r="C53" s="1" t="s">
        <v>67</v>
      </c>
      <c r="D53" s="15" t="s">
        <v>10</v>
      </c>
    </row>
    <row r="54" spans="1:4" ht="15.75">
      <c r="A54" s="6" t="s">
        <v>335</v>
      </c>
      <c r="B54" s="1" t="s">
        <v>108</v>
      </c>
      <c r="C54" s="1" t="s">
        <v>73</v>
      </c>
      <c r="D54" s="15">
        <f>E51/E2</f>
        <v>0</v>
      </c>
    </row>
    <row r="55" spans="1:5" ht="31.5">
      <c r="A55" s="6" t="s">
        <v>336</v>
      </c>
      <c r="B55" s="1" t="s">
        <v>106</v>
      </c>
      <c r="C55" s="1" t="s">
        <v>67</v>
      </c>
      <c r="D55" s="15" t="s">
        <v>316</v>
      </c>
      <c r="E55" s="17">
        <v>0</v>
      </c>
    </row>
    <row r="56" spans="1:4" ht="15.75">
      <c r="A56" s="6" t="s">
        <v>337</v>
      </c>
      <c r="B56" s="1" t="s">
        <v>107</v>
      </c>
      <c r="C56" s="1" t="s">
        <v>67</v>
      </c>
      <c r="D56" s="15" t="s">
        <v>147</v>
      </c>
    </row>
    <row r="57" spans="1:4" ht="15.75">
      <c r="A57" s="6" t="s">
        <v>338</v>
      </c>
      <c r="B57" s="1" t="s">
        <v>64</v>
      </c>
      <c r="C57" s="1" t="s">
        <v>67</v>
      </c>
      <c r="D57" s="15" t="s">
        <v>10</v>
      </c>
    </row>
    <row r="58" spans="1:4" ht="15.75">
      <c r="A58" s="6" t="s">
        <v>339</v>
      </c>
      <c r="B58" s="1" t="s">
        <v>108</v>
      </c>
      <c r="C58" s="1" t="s">
        <v>73</v>
      </c>
      <c r="D58" s="15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5">
        <f>E60</f>
        <v>26701.271999999997</v>
      </c>
      <c r="E60" s="13">
        <f>'[1]Управл 2017'!$P$29</f>
        <v>26701.271999999997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6">
        <f>E60/E2</f>
        <v>8.255401929260449</v>
      </c>
      <c r="E64" s="4"/>
    </row>
    <row r="65" spans="1:22" s="5" customFormat="1" ht="15.75">
      <c r="A65" s="18" t="s">
        <v>135</v>
      </c>
      <c r="B65" s="3" t="s">
        <v>104</v>
      </c>
      <c r="C65" s="3" t="s">
        <v>67</v>
      </c>
      <c r="D65" s="3" t="s">
        <v>367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367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18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47561.21</v>
      </c>
      <c r="E72" s="4">
        <v>47561.21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16">
        <f>E72/E2</f>
        <v>14.704801508780609</v>
      </c>
      <c r="E76" s="4"/>
    </row>
    <row r="77" spans="1:22" s="5" customFormat="1" ht="31.5">
      <c r="A77" s="18" t="s">
        <v>148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14474.88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7">
        <v>14474.88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16">
        <f>E79/E2</f>
        <v>4.47529062577294</v>
      </c>
    </row>
    <row r="83" spans="1:22" s="5" customFormat="1" ht="31.5">
      <c r="A83" s="18" t="s">
        <v>155</v>
      </c>
      <c r="B83" s="3" t="s">
        <v>104</v>
      </c>
      <c r="C83" s="3" t="s">
        <v>67</v>
      </c>
      <c r="D83" s="3" t="s">
        <v>55</v>
      </c>
      <c r="E83" s="17">
        <f>7881.79+4089.47</f>
        <v>11971.26</v>
      </c>
      <c r="F83" s="4" t="s">
        <v>326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11971.26</v>
      </c>
      <c r="F84" s="17">
        <v>69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16">
        <f>E83/F84</f>
        <v>173.49652173913043</v>
      </c>
    </row>
    <row r="89" spans="1:22" s="5" customFormat="1" ht="47.25">
      <c r="A89" s="18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v>0</v>
      </c>
      <c r="F90" s="1">
        <v>0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F91" s="19" t="s">
        <v>364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16">
        <v>0</v>
      </c>
      <c r="F94" s="1" t="s">
        <v>327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7">
        <v>0</v>
      </c>
      <c r="F95" s="1">
        <v>0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16">
        <v>0</v>
      </c>
    </row>
    <row r="99" spans="1:22" s="5" customFormat="1" ht="63">
      <c r="A99" s="18" t="s">
        <v>172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1">
        <f>E101+E105+E113+E117+E121+E125+E129+E133+E137+E141+E145+E149+E153+E109</f>
        <v>83798.374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7">
        <f>599.65+791.78</f>
        <v>1391.4299999999998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16">
        <f>E101/E2</f>
        <v>0.4301972545139747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7">
        <v>3085.62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16">
        <f>E105/E2</f>
        <v>0.95400074202325</v>
      </c>
    </row>
    <row r="109" spans="1:5" ht="31.5">
      <c r="A109" s="6"/>
      <c r="B109" s="1" t="s">
        <v>106</v>
      </c>
      <c r="C109" s="1" t="s">
        <v>67</v>
      </c>
      <c r="D109" s="16" t="s">
        <v>369</v>
      </c>
      <c r="E109" s="17">
        <v>1465.414</v>
      </c>
    </row>
    <row r="110" spans="1:4" ht="15.75">
      <c r="A110" s="6"/>
      <c r="B110" s="1" t="s">
        <v>107</v>
      </c>
      <c r="C110" s="1" t="s">
        <v>67</v>
      </c>
      <c r="D110" s="16" t="s">
        <v>24</v>
      </c>
    </row>
    <row r="111" spans="1:4" ht="15.75">
      <c r="A111" s="6"/>
      <c r="B111" s="1" t="s">
        <v>64</v>
      </c>
      <c r="C111" s="1" t="s">
        <v>67</v>
      </c>
      <c r="D111" s="16" t="s">
        <v>10</v>
      </c>
    </row>
    <row r="112" spans="1:4" ht="15.75">
      <c r="A112" s="6"/>
      <c r="B112" s="1" t="s">
        <v>108</v>
      </c>
      <c r="C112" s="1" t="s">
        <v>73</v>
      </c>
      <c r="D112" s="16">
        <f>E109/E2</f>
        <v>0.4530713579025476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7">
        <v>2221.07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16">
        <f>E113/E2</f>
        <v>0.6867023250061836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17">
        <v>30457.28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16">
        <f>E117/E2</f>
        <v>9.416670789018056</v>
      </c>
    </row>
    <row r="121" spans="1:5" ht="47.25">
      <c r="A121" s="6" t="s">
        <v>190</v>
      </c>
      <c r="B121" s="1" t="s">
        <v>106</v>
      </c>
      <c r="C121" s="1" t="s">
        <v>67</v>
      </c>
      <c r="D121" s="1" t="s">
        <v>32</v>
      </c>
      <c r="E121" s="17">
        <f>7009.59+13102.79</f>
        <v>20112.38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16">
        <f>E121/E2</f>
        <v>6.218272322532773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17">
        <f>11016.37</f>
        <v>11016.37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16">
        <f>E125/E2</f>
        <v>3.406001113034875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17">
        <v>3195.59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16">
        <f>E129/E2</f>
        <v>0.9880008656937918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17">
        <v>3500.91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16">
        <f>E133/E2</f>
        <v>1.0823985901558248</v>
      </c>
    </row>
    <row r="137" spans="1:5" ht="31.5">
      <c r="A137" s="6" t="s">
        <v>340</v>
      </c>
      <c r="B137" s="1" t="s">
        <v>106</v>
      </c>
      <c r="C137" s="1" t="s">
        <v>67</v>
      </c>
      <c r="D137" s="1" t="s">
        <v>323</v>
      </c>
      <c r="E137" s="17">
        <v>3312.67</v>
      </c>
    </row>
    <row r="138" spans="1:4" ht="15.75">
      <c r="A138" s="6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343</v>
      </c>
      <c r="B140" s="1" t="s">
        <v>108</v>
      </c>
      <c r="C140" s="1" t="s">
        <v>73</v>
      </c>
      <c r="D140" s="16">
        <f>E137/E2</f>
        <v>1.0241992332426415</v>
      </c>
    </row>
    <row r="141" spans="1:5" ht="31.5">
      <c r="A141" s="6" t="s">
        <v>344</v>
      </c>
      <c r="B141" s="1" t="s">
        <v>106</v>
      </c>
      <c r="C141" s="1" t="s">
        <v>67</v>
      </c>
      <c r="D141" s="16" t="s">
        <v>322</v>
      </c>
      <c r="E141" s="17">
        <v>0</v>
      </c>
    </row>
    <row r="142" spans="1:4" ht="15.75">
      <c r="A142" s="6" t="s">
        <v>345</v>
      </c>
      <c r="B142" s="1" t="s">
        <v>107</v>
      </c>
      <c r="C142" s="1" t="s">
        <v>67</v>
      </c>
      <c r="D142" s="16" t="s">
        <v>31</v>
      </c>
    </row>
    <row r="143" spans="1:4" ht="15.75">
      <c r="A143" s="6" t="s">
        <v>346</v>
      </c>
      <c r="B143" s="1" t="s">
        <v>64</v>
      </c>
      <c r="C143" s="1" t="s">
        <v>67</v>
      </c>
      <c r="D143" s="16" t="s">
        <v>10</v>
      </c>
    </row>
    <row r="144" spans="1:4" ht="15.75">
      <c r="A144" s="6" t="s">
        <v>347</v>
      </c>
      <c r="B144" s="1" t="s">
        <v>108</v>
      </c>
      <c r="C144" s="1" t="s">
        <v>73</v>
      </c>
      <c r="D144" s="16">
        <f>E141/E2</f>
        <v>0</v>
      </c>
    </row>
    <row r="145" spans="1:5" ht="31.5">
      <c r="A145" s="6" t="s">
        <v>348</v>
      </c>
      <c r="B145" s="1" t="s">
        <v>106</v>
      </c>
      <c r="C145" s="1" t="s">
        <v>67</v>
      </c>
      <c r="D145" s="16" t="s">
        <v>324</v>
      </c>
      <c r="E145" s="17">
        <v>4039.64</v>
      </c>
    </row>
    <row r="146" spans="1:4" ht="15.75">
      <c r="A146" s="6" t="s">
        <v>349</v>
      </c>
      <c r="B146" s="1" t="s">
        <v>107</v>
      </c>
      <c r="C146" s="1" t="s">
        <v>67</v>
      </c>
      <c r="D146" s="16" t="s">
        <v>24</v>
      </c>
    </row>
    <row r="147" spans="1:4" ht="15.75">
      <c r="A147" s="6" t="s">
        <v>350</v>
      </c>
      <c r="B147" s="1" t="s">
        <v>64</v>
      </c>
      <c r="C147" s="1" t="s">
        <v>67</v>
      </c>
      <c r="D147" s="16" t="s">
        <v>10</v>
      </c>
    </row>
    <row r="148" spans="1:4" ht="15.75">
      <c r="A148" s="6" t="s">
        <v>351</v>
      </c>
      <c r="B148" s="1" t="s">
        <v>108</v>
      </c>
      <c r="C148" s="1" t="s">
        <v>73</v>
      </c>
      <c r="D148" s="16">
        <f>E145/E2</f>
        <v>1.2489611674499133</v>
      </c>
    </row>
    <row r="149" spans="1:5" ht="31.5">
      <c r="A149" s="6" t="s">
        <v>352</v>
      </c>
      <c r="B149" s="1" t="s">
        <v>106</v>
      </c>
      <c r="C149" s="1" t="s">
        <v>67</v>
      </c>
      <c r="D149" s="16" t="s">
        <v>321</v>
      </c>
      <c r="E149" s="17">
        <v>0</v>
      </c>
    </row>
    <row r="150" spans="1:4" ht="15.75">
      <c r="A150" s="6" t="s">
        <v>353</v>
      </c>
      <c r="B150" s="1" t="s">
        <v>107</v>
      </c>
      <c r="C150" s="1" t="s">
        <v>67</v>
      </c>
      <c r="D150" s="16" t="s">
        <v>24</v>
      </c>
    </row>
    <row r="151" spans="1:4" ht="15.75">
      <c r="A151" s="6" t="s">
        <v>354</v>
      </c>
      <c r="B151" s="1" t="s">
        <v>64</v>
      </c>
      <c r="C151" s="1" t="s">
        <v>67</v>
      </c>
      <c r="D151" s="16" t="s">
        <v>10</v>
      </c>
    </row>
    <row r="152" spans="1:4" ht="15.75">
      <c r="A152" s="6" t="s">
        <v>355</v>
      </c>
      <c r="B152" s="1" t="s">
        <v>108</v>
      </c>
      <c r="C152" s="1" t="s">
        <v>73</v>
      </c>
      <c r="D152" s="16">
        <f>E149/E2</f>
        <v>0</v>
      </c>
    </row>
    <row r="153" spans="1:7" ht="31.5">
      <c r="A153" s="6" t="s">
        <v>356</v>
      </c>
      <c r="B153" s="1" t="s">
        <v>106</v>
      </c>
      <c r="C153" s="1" t="s">
        <v>67</v>
      </c>
      <c r="D153" s="1" t="s">
        <v>318</v>
      </c>
      <c r="E153" s="17">
        <v>0</v>
      </c>
      <c r="F153" s="9">
        <v>0</v>
      </c>
      <c r="G153" s="10"/>
    </row>
    <row r="154" spans="1:6" ht="15.75">
      <c r="A154" s="6" t="s">
        <v>357</v>
      </c>
      <c r="B154" s="1" t="s">
        <v>107</v>
      </c>
      <c r="C154" s="1" t="s">
        <v>67</v>
      </c>
      <c r="D154" s="1" t="s">
        <v>24</v>
      </c>
      <c r="F154" s="8"/>
    </row>
    <row r="155" spans="1:4" ht="15.75">
      <c r="A155" s="6" t="s">
        <v>358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359</v>
      </c>
      <c r="B156" s="1" t="s">
        <v>108</v>
      </c>
      <c r="C156" s="1" t="s">
        <v>73</v>
      </c>
      <c r="D156" s="16">
        <f>E153/E2</f>
        <v>0</v>
      </c>
    </row>
    <row r="157" spans="1:5" ht="47.25">
      <c r="A157" s="18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14">
        <f>E159+E163+E167+E171+E175+E179+E183+E187+E191+E195+E199</f>
        <v>76695.800048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7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16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366</v>
      </c>
      <c r="E163" s="13">
        <f>('[2]ук(2016)'!$S$37+'[2]ук(2016)'!$S$41)*12*'[2]ук(2016)'!$S$3+5558.19</f>
        <v>14248.764047999997</v>
      </c>
      <c r="F163" s="17">
        <v>1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16">
        <f>E163/F163</f>
        <v>14248.764047999997</v>
      </c>
      <c r="E166" s="4"/>
    </row>
    <row r="167" spans="1:5" ht="31.5">
      <c r="A167" s="6" t="s">
        <v>212</v>
      </c>
      <c r="B167" s="1" t="s">
        <v>106</v>
      </c>
      <c r="C167" s="1" t="s">
        <v>67</v>
      </c>
      <c r="D167" s="1" t="s">
        <v>41</v>
      </c>
      <c r="E167" s="17">
        <v>13216.69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16">
        <f>E167/E2</f>
        <v>4.086288028691566</v>
      </c>
    </row>
    <row r="171" spans="1:5" ht="31.5">
      <c r="A171" s="6" t="s">
        <v>216</v>
      </c>
      <c r="B171" s="1" t="s">
        <v>106</v>
      </c>
      <c r="C171" s="1" t="s">
        <v>67</v>
      </c>
      <c r="D171" s="1" t="s">
        <v>42</v>
      </c>
      <c r="E171" s="17">
        <v>1563.91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16">
        <f>E171/E2</f>
        <v>0.48352399208508534</v>
      </c>
    </row>
    <row r="175" spans="1:5" ht="31.5">
      <c r="A175" s="6" t="s">
        <v>220</v>
      </c>
      <c r="B175" s="1" t="s">
        <v>106</v>
      </c>
      <c r="C175" s="1" t="s">
        <v>67</v>
      </c>
      <c r="D175" s="1" t="s">
        <v>43</v>
      </c>
      <c r="E175" s="17">
        <f>8315.53+7560.03</f>
        <v>15875.560000000001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16">
        <f>E175/E2</f>
        <v>4.908347761563196</v>
      </c>
    </row>
    <row r="179" spans="1:5" ht="31.5">
      <c r="A179" s="6" t="s">
        <v>224</v>
      </c>
      <c r="B179" s="1" t="s">
        <v>106</v>
      </c>
      <c r="C179" s="1" t="s">
        <v>67</v>
      </c>
      <c r="D179" s="1" t="s">
        <v>311</v>
      </c>
      <c r="E179" s="17">
        <v>877.89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16">
        <f>E179/E2</f>
        <v>0.27142282958199354</v>
      </c>
    </row>
    <row r="183" spans="1:5" ht="31.5">
      <c r="A183" s="6" t="s">
        <v>224</v>
      </c>
      <c r="B183" s="1" t="s">
        <v>106</v>
      </c>
      <c r="C183" s="1" t="s">
        <v>67</v>
      </c>
      <c r="D183" s="1" t="s">
        <v>368</v>
      </c>
      <c r="E183" s="17">
        <v>0</v>
      </c>
    </row>
    <row r="184" spans="1:4" ht="15.75">
      <c r="A184" s="6" t="s">
        <v>225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227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228</v>
      </c>
      <c r="B186" s="1" t="s">
        <v>108</v>
      </c>
      <c r="C186" s="1" t="s">
        <v>73</v>
      </c>
      <c r="D186" s="16">
        <f>E183/E2</f>
        <v>0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17">
        <v>6931.24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16">
        <f>E187/E2</f>
        <v>2.1429755132327477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7">
        <v>204.68</v>
      </c>
      <c r="F191" s="17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16">
        <f>E191/E2</f>
        <v>0.06328221617610685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17">
        <v>21628.64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16">
        <f>E195/E2</f>
        <v>6.687064061340588</v>
      </c>
    </row>
    <row r="199" spans="1:5" ht="31.5">
      <c r="A199" s="6"/>
      <c r="B199" s="1" t="s">
        <v>106</v>
      </c>
      <c r="C199" s="1" t="s">
        <v>67</v>
      </c>
      <c r="D199" s="16" t="s">
        <v>365</v>
      </c>
      <c r="E199" s="17">
        <v>0</v>
      </c>
    </row>
    <row r="200" spans="1:4" ht="15.75">
      <c r="A200" s="6"/>
      <c r="B200" s="1" t="s">
        <v>107</v>
      </c>
      <c r="C200" s="1" t="s">
        <v>67</v>
      </c>
      <c r="D200" s="16" t="s">
        <v>24</v>
      </c>
    </row>
    <row r="201" spans="1:4" ht="15.75">
      <c r="A201" s="6"/>
      <c r="B201" s="1" t="s">
        <v>64</v>
      </c>
      <c r="C201" s="1" t="s">
        <v>67</v>
      </c>
      <c r="D201" s="16" t="s">
        <v>10</v>
      </c>
    </row>
    <row r="202" spans="1:4" ht="15.75">
      <c r="A202" s="6"/>
      <c r="B202" s="1" t="s">
        <v>108</v>
      </c>
      <c r="C202" s="1" t="s">
        <v>73</v>
      </c>
      <c r="D202" s="16">
        <f>E199/E2</f>
        <v>0</v>
      </c>
    </row>
    <row r="203" spans="1:4" ht="47.25">
      <c r="A203" s="18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112364.26</v>
      </c>
      <c r="F204" s="11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7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17">
        <v>16124.83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16">
        <f>E209/E2</f>
        <v>4.985416151372743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7">
        <f>14823.23+10684.88</f>
        <v>25508.11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6">
        <f>E213/E2</f>
        <v>7.8865044521395005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17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325</v>
      </c>
      <c r="E221" s="17">
        <v>42982.78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16">
        <f>E221/E2</f>
        <v>13.289259213455354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17">
        <v>13694.98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16">
        <f>E225/E2</f>
        <v>4.234163987138263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17">
        <v>989.68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16">
        <f>E229/E2</f>
        <v>0.30598565421716545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17">
        <f>722.16+12341.72</f>
        <v>13063.88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16">
        <f>E233/E2</f>
        <v>4.03904279000742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17">
        <v>0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16">
        <f>E237/E2</f>
        <v>0</v>
      </c>
    </row>
    <row r="241" spans="1:6" ht="31.5">
      <c r="A241" s="6" t="s">
        <v>360</v>
      </c>
      <c r="B241" s="1" t="s">
        <v>106</v>
      </c>
      <c r="C241" s="1" t="s">
        <v>67</v>
      </c>
      <c r="D241" s="1" t="s">
        <v>53</v>
      </c>
      <c r="E241" s="17">
        <v>0</v>
      </c>
      <c r="F241" s="17" t="s">
        <v>320</v>
      </c>
    </row>
    <row r="242" spans="1:4" ht="15.75">
      <c r="A242" s="6" t="s">
        <v>361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362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363</v>
      </c>
      <c r="B244" s="1" t="s">
        <v>108</v>
      </c>
      <c r="C244" s="1" t="s">
        <v>73</v>
      </c>
      <c r="D244" s="16">
        <f>E241/E2</f>
        <v>0</v>
      </c>
    </row>
    <row r="245" spans="1:4" ht="15.75">
      <c r="A245" s="6"/>
      <c r="B245" s="3" t="s">
        <v>268</v>
      </c>
      <c r="C245" s="1" t="s">
        <v>73</v>
      </c>
      <c r="D245" s="12">
        <f>SUM(D28,D34,D60,D66,D72,D78,D84,D90,D100,D158,D204)</f>
        <v>421324.610048</v>
      </c>
    </row>
    <row r="246" spans="1:4" ht="15.75">
      <c r="A246" s="20" t="s">
        <v>280</v>
      </c>
      <c r="B246" s="20"/>
      <c r="C246" s="20"/>
      <c r="D246" s="20"/>
    </row>
    <row r="247" spans="1:4" ht="15.75">
      <c r="A247" s="6" t="s">
        <v>281</v>
      </c>
      <c r="B247" s="1" t="s">
        <v>282</v>
      </c>
      <c r="C247" s="1" t="s">
        <v>283</v>
      </c>
      <c r="D247" s="26">
        <f>'[1]Управл 2017'!$AA$29</f>
        <v>9</v>
      </c>
    </row>
    <row r="248" spans="1:4" ht="15.75">
      <c r="A248" s="6" t="s">
        <v>284</v>
      </c>
      <c r="B248" s="1" t="s">
        <v>285</v>
      </c>
      <c r="C248" s="1" t="s">
        <v>283</v>
      </c>
      <c r="D248" s="26">
        <f>'[1]Управл 2017'!$AB$29</f>
        <v>9</v>
      </c>
    </row>
    <row r="249" spans="1:4" ht="15.75">
      <c r="A249" s="6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6" t="s">
        <v>288</v>
      </c>
      <c r="B250" s="1" t="s">
        <v>289</v>
      </c>
      <c r="C250" s="1" t="s">
        <v>73</v>
      </c>
      <c r="D250" s="15">
        <v>-20869.41</v>
      </c>
    </row>
    <row r="251" spans="1:4" ht="15.75">
      <c r="A251" s="20" t="s">
        <v>290</v>
      </c>
      <c r="B251" s="20"/>
      <c r="C251" s="20"/>
      <c r="D251" s="20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0" t="s">
        <v>298</v>
      </c>
      <c r="B258" s="20"/>
      <c r="C258" s="20"/>
      <c r="D258" s="20"/>
    </row>
    <row r="259" spans="1:4" ht="15.75">
      <c r="A259" s="6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0" t="s">
        <v>304</v>
      </c>
      <c r="B263" s="20"/>
      <c r="C263" s="20"/>
      <c r="D263" s="20"/>
    </row>
    <row r="264" spans="1:4" ht="15.75">
      <c r="A264" s="6" t="s">
        <v>305</v>
      </c>
      <c r="B264" s="1" t="s">
        <v>306</v>
      </c>
      <c r="C264" s="1" t="s">
        <v>283</v>
      </c>
      <c r="D264" s="1">
        <v>26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6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38800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16" max="3" man="1"/>
    <brk id="1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2020-03-27T05:44:58Z</dcterms:modified>
  <cp:category/>
  <cp:version/>
  <cp:contentType/>
  <cp:contentStatus/>
</cp:coreProperties>
</file>