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<sst xmlns="http://schemas.openxmlformats.org/spreadsheetml/2006/main" count="971" uniqueCount="388">
  <si>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</si>
  <si>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</si>
  <si>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</si>
  <si>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</si>
  <si>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</si>
  <si>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</si>
  <si>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</si>
  <si>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</si>
  <si>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</si>
  <si>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</si>
  <si>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</si>
  <si>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</si>
  <si>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</si>
  <si>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</si>
  <si>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</si>
  <si>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</si>
  <si>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</si>
  <si>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</si>
  <si>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</si>
  <si>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</si>
  <si>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</si>
  <si>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</si>
  <si>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</si>
  <si>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</si>
  <si>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</si>
  <si>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</si>
  <si>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</si>
  <si>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</si>
  <si>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</si>
  <si>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</si>
  <si>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</si>
  <si>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</si>
  <si>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</si>
  <si>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</si>
  <si>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</si>
  <si>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</si>
  <si>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</si>
  <si>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</si>
  <si>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</si>
  <si>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</si>
  <si>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</si>
  <si>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</si>
  <si>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</si>
  <si>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</si>
  <si>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</si>
  <si>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</si>
  <si>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</si>
  <si>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</si>
  <si>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</si>
  <si>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</si>
  <si>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</si>
  <si>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</si>
  <si>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</si>
  <si>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</si>
  <si>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</si>
  <si>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</si>
  <si>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</si>
  <si>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</si>
  <si>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</si>
  <si>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</si>
  <si>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</si>
  <si>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</si>
  <si>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</si>
  <si>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</si>
  <si>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</si>
  <si>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</si>
  <si>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</si>
  <si>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</si>
  <si>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</si>
  <si>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</si>
  <si>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</si>
  <si>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</si>
  <si>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</si>
  <si>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</si>
  <si>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</si>
  <si>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</si>
  <si>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</si>
  <si>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</si>
  <si>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</si>
  <si>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</si>
  <si>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</si>
  <si>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</si>
  <si>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</si>
  <si>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</si>
  <si>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</si>
  <si>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</si>
  <si>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</si>
  <si>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</si>
  <si>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</si>
  <si>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</si>
  <si>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</si>
  <si>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</si>
  <si>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</si>
  <si>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</si>
  <si>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</si>
  <si>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</si>
  <si>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</si>
  <si>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</si>
  <si>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</si>
  <si>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</si>
  <si>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</si>
  <si>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</si>
  <si>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</si>
  <si>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</si>
  <si>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</si>
  <si>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</si>
  <si>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</si>
  <si>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</si>
  <si>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</si>
  <si>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</si>
  <si>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</si>
  <si>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</si>
  <si>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</si>
  <si>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</si>
  <si>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</si>
  <si>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</si>
  <si>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</si>
  <si>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</si>
  <si>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</si>
  <si>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</si>
  <si>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</si>
  <si>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</si>
  <si>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</si>
  <si>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</si>
  <si>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</si>
  <si>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</si>
  <si>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</si>
  <si>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</si>
  <si>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</si>
  <si>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</si>
  <si>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</si>
  <si>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</si>
  <si>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</si>
  <si>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</si>
  <si>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</si>
  <si>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</si>
  <si>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</si>
  <si>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</si>
  <si>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</si>
  <si>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</si>
  <si>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</si>
  <si>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</si>
  <si>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</si>
  <si>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</si>
  <si>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</si>
  <si>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</si>
  <si>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</si>
  <si>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</si>
  <si>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</si>
  <si>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</si>
  <si>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</si>
  <si>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</si>
  <si>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</si>
  <si>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</si>
  <si>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</si>
  <si>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</si>
  <si>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</si>
  <si>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</si>
  <si>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</si>
  <si>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</si>
  <si>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</si>
  <si>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</si>
  <si>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</si>
  <si>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</si>
  <si>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</si>
  <si>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</si>
  <si>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</si>
  <si>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</si>
  <si>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</si>
  <si>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</si>
  <si>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</si>
  <si>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</si>
  <si>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</si>
  <si>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</si>
  <si>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</si>
  <si>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</si>
  <si>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</si>
  <si>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</si>
  <si>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</si>
  <si>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</si>
  <si>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</si>
  <si>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</si>
  <si>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</si>
  <si>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</si>
  <si>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</si>
  <si>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</si>
  <si>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</si>
  <si>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</si>
  <si>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</si>
  <si>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</si>
  <si>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</si>
  <si>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</si>
  <si>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</si>
  <si>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</si>
  <si>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</si>
  <si>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</si>
  <si>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</si>
  <si>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</si>
  <si>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</si>
  <si>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</si>
  <si>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</si>
  <si>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</si>
  <si>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</si>
  <si>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</si>
  <si>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</si>
  <si>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</si>
  <si>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</si>
  <si>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</si>
  <si>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</si>
  <si>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</si>
  <si>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</si>
  <si>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</si>
  <si>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</si>
  <si>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</si>
  <si>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</si>
  <si>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</si>
  <si>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</si>
  <si>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</si>
  <si>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</si>
  <si>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</si>
  <si>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</si>
  <si>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</si>
  <si>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</si>
  <si>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</si>
  <si>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</si>
  <si>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</si>
  <si>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</si>
  <si>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</si>
  <si>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</si>
  <si>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</si>
  <si>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</si>
  <si>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</si>
  <si>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</si>
  <si>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</si>
  <si>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</si>
  <si>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</si>
  <si>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</si>
  <si>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</si>
  <si>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</si>
  <si>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</si>
  <si>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</si>
  <si>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</si>
  <si>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</si>
  <si>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</si>
  <si>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</si>
  <si>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</si>
  <si>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</si>
  <si>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</si>
  <si>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</si>
  <si>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</si>
  <si>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</si>
  <si>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</si>
  <si>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</si>
  <si>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</si>
  <si>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</si>
  <si>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</si>
  <si>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</si>
  <si>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</si>
  <si>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</si>
  <si>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</si>
  <si>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</si>
  <si>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</si>
  <si>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</si>
  <si>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</si>
  <si>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</si>
  <si>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</si>
  <si>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</si>
  <si>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</si>
  <si>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</si>
  <si>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</si>
  <si>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</si>
  <si>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</si>
  <si>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</si>
  <si>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</si>
  <si>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</si>
  <si>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</si>
  <si>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</si>
  <si>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</si>
  <si>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</si>
  <si>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</si>
  <si>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</si>
  <si>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</si>
  <si>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</si>
  <si>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</si>
  <si>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</si>
  <si>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</si>
  <si>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</si>
  <si>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</si>
  <si>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</si>
  <si>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</si>
  <si>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</si>
  <si>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</si>
  <si>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</si>
  <si>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</si>
  <si>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</si>
  <si>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</si>
  <si>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</si>
  <si>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</si>
  <si>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</si>
  <si>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</si>
  <si>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</si>
  <si>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</si>
  <si>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</si>
  <si>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</si>
  <si>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</si>
  <si>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</si>
  <si>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</si>
  <si>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</si>
  <si>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</si>
  <si>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</si>
  <si>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</si>
  <si>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</si>
  <si>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</si>
  <si>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</si>
  <si>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</si>
  <si>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</si>
  <si>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</si>
  <si>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</si>
  <si>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</si>
  <si>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</si>
  <si>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</si>
  <si>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</si>
  <si>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</si>
  <si>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</si>
  <si>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</si>
  <si>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</si>
  <si>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</si>
  <si>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</si>
  <si>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</si>
  <si>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</si>
  <si>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</si>
  <si>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</si>
  <si>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</si>
  <si>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</si>
  <si>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</si>
  <si>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</si>
  <si>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</si>
  <si>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</si>
  <si>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</si>
  <si>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</si>
  <si>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</si>
  <si>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</si>
  <si>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</si>
  <si>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</si>
  <si>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</si>
  <si>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</si>
  <si>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</si>
  <si>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</si>
  <si>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</si>
  <si>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</si>
  <si>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</si>
  <si>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</si>
  <si>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</si>
  <si>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</si>
  <si>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</si>
  <si>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</si>
  <si>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</si>
  <si>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</si>
  <si>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</si>
  <si>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</si>
  <si>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</si>
  <si>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</si>
  <si>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</si>
  <si>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</si>
  <si>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</si>
  <si>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</si>
  <si>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</si>
  <si>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</si>
  <si>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</si>
  <si>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</si>
  <si>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</si>
  <si>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</si>
  <si>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</si>
  <si>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</si>
  <si>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</si>
  <si>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</si>
  <si>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</si>
  <si>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</si>
  <si>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</si>
  <si>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</si>
  <si>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</si>
  <si>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</si>
  <si>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</si>
  <si>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</si>
  <si>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6  ул. Тельмана в                        г. Липецке</t>
  </si>
  <si>
    <t>Мехуборка (асфальт) в зимний период</t>
  </si>
  <si>
    <t>ремонт кв 99</t>
  </si>
  <si>
    <t>Ремонт внутридомовых сетей горячего водоснабжения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</si>
</sst>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8;&#1077;&#1083;&#1100;&#1084;&#1072;&#1085;&#1072;,%20&#1076;.%206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3">
          <cell r="I83">
            <v>1759.01</v>
          </cell>
          <cell r="M83">
            <v>163046.68</v>
          </cell>
          <cell r="P83">
            <v>24977.9088</v>
          </cell>
          <cell r="U83">
            <v>28340.3196</v>
          </cell>
          <cell r="V83">
            <v>14630.73</v>
          </cell>
          <cell r="Z83">
            <v>30262.8312</v>
          </cell>
          <cell r="AA83">
            <v>12</v>
          </cell>
          <cell r="AB83">
            <v>12</v>
          </cell>
          <cell r="AD83">
            <v>-1467.63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-9712.68299999996</v>
          </cell>
        </row>
        <row r="25">
          <cell r="D25">
            <v>123309.01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BA122">
            <v>162982.69957823996</v>
          </cell>
        </row>
        <row r="123">
          <cell r="BA123">
            <v>226774.66792800004</v>
          </cell>
        </row>
        <row r="124">
          <cell r="BA124">
            <v>42477.461663999995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A3">
            <v>2888.68</v>
          </cell>
        </row>
        <row r="37">
          <cell r="BA37">
            <v>0.122495</v>
          </cell>
        </row>
        <row r="41">
          <cell r="BA41">
            <v>0.163338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9">
      <selection activeCell="O177" sqref="O17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9.14062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7" t="s">
        <v>384</v>
      </c>
      <c r="B2" s="47"/>
      <c r="C2" s="47"/>
      <c r="D2" s="47"/>
      <c r="E2" s="5">
        <v>2888.68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6" t="s">
        <v>106</v>
      </c>
      <c r="B8" s="46"/>
      <c r="C8" s="46"/>
      <c r="D8" s="46"/>
    </row>
    <row r="9" spans="1:4" ht="15.75">
      <c r="A9" s="7" t="s">
        <v>60</v>
      </c>
      <c r="B9" s="8" t="s">
        <v>75</v>
      </c>
      <c r="C9" s="8" t="s">
        <v>76</v>
      </c>
      <c r="D9" s="36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36">
        <f>'[2]по форме'!$D$24</f>
        <v>-9712.68299999996</v>
      </c>
    </row>
    <row r="11" spans="1:4" ht="15.75">
      <c r="A11" s="7" t="s">
        <v>78</v>
      </c>
      <c r="B11" s="8" t="s">
        <v>79</v>
      </c>
      <c r="C11" s="8" t="s">
        <v>76</v>
      </c>
      <c r="D11" s="36">
        <f>'[2]по форме'!$D$25</f>
        <v>123309.01</v>
      </c>
    </row>
    <row r="12" spans="1:4" ht="31.5">
      <c r="A12" s="7" t="s">
        <v>80</v>
      </c>
      <c r="B12" s="8" t="s">
        <v>81</v>
      </c>
      <c r="C12" s="8" t="s">
        <v>76</v>
      </c>
      <c r="D12" s="37">
        <f>D13+D14+D15</f>
        <v>432234.82917024003</v>
      </c>
    </row>
    <row r="13" spans="1:4" ht="15.75">
      <c r="A13" s="7" t="s">
        <v>97</v>
      </c>
      <c r="B13" s="10" t="s">
        <v>82</v>
      </c>
      <c r="C13" s="8" t="s">
        <v>76</v>
      </c>
      <c r="D13" s="37">
        <f>'[3]ук(2016)'!$BA$123</f>
        <v>226774.66792800004</v>
      </c>
    </row>
    <row r="14" spans="1:4" ht="15.75">
      <c r="A14" s="7" t="s">
        <v>98</v>
      </c>
      <c r="B14" s="10" t="s">
        <v>83</v>
      </c>
      <c r="C14" s="8" t="s">
        <v>76</v>
      </c>
      <c r="D14" s="37">
        <f>'[3]ук(2016)'!$BA$122</f>
        <v>162982.69957823996</v>
      </c>
    </row>
    <row r="15" spans="1:4" ht="15.75">
      <c r="A15" s="7" t="s">
        <v>99</v>
      </c>
      <c r="B15" s="10" t="s">
        <v>84</v>
      </c>
      <c r="C15" s="8" t="s">
        <v>76</v>
      </c>
      <c r="D15" s="37">
        <f>'[3]ук(2016)'!$BA$124</f>
        <v>42477.461663999995</v>
      </c>
    </row>
    <row r="16" spans="1:4" ht="15.75">
      <c r="A16" s="10" t="s">
        <v>85</v>
      </c>
      <c r="B16" s="10" t="s">
        <v>86</v>
      </c>
      <c r="C16" s="10" t="s">
        <v>76</v>
      </c>
      <c r="D16" s="38">
        <f>D17</f>
        <v>344734.20917024004</v>
      </c>
    </row>
    <row r="17" spans="1:4" ht="31.5">
      <c r="A17" s="10" t="s">
        <v>62</v>
      </c>
      <c r="B17" s="10" t="s">
        <v>100</v>
      </c>
      <c r="C17" s="10" t="s">
        <v>76</v>
      </c>
      <c r="D17" s="38">
        <f>D12-D25+D260+D276</f>
        <v>344734.20917024004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8">
        <f>D16+D10+D9</f>
        <v>335021.5261702401</v>
      </c>
    </row>
    <row r="23" spans="1:4" ht="15.75">
      <c r="A23" s="10" t="s">
        <v>94</v>
      </c>
      <c r="B23" s="10" t="s">
        <v>102</v>
      </c>
      <c r="C23" s="10" t="s">
        <v>76</v>
      </c>
      <c r="D23" s="38">
        <f>'[1]Управл 2017'!$I$83</f>
        <v>1759.01</v>
      </c>
    </row>
    <row r="24" spans="1:4" ht="15.75">
      <c r="A24" s="10" t="s">
        <v>95</v>
      </c>
      <c r="B24" s="10" t="s">
        <v>103</v>
      </c>
      <c r="C24" s="10" t="s">
        <v>76</v>
      </c>
      <c r="D24" s="38">
        <f>D22-D255</f>
        <v>-162662.70027503988</v>
      </c>
    </row>
    <row r="25" spans="1:5" ht="15.75">
      <c r="A25" s="10" t="s">
        <v>96</v>
      </c>
      <c r="B25" s="10" t="s">
        <v>104</v>
      </c>
      <c r="C25" s="10" t="s">
        <v>76</v>
      </c>
      <c r="D25" s="38">
        <f>'[1]Управл 2017'!$M$83</f>
        <v>163046.68</v>
      </c>
      <c r="E25" s="1">
        <f>123309.01</f>
        <v>123309.01</v>
      </c>
    </row>
    <row r="26" spans="1:22" s="11" customFormat="1" ht="35.25" customHeight="1">
      <c r="A26" s="48" t="s">
        <v>105</v>
      </c>
      <c r="B26" s="48"/>
      <c r="C26" s="48"/>
      <c r="D26" s="48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28340.3196</v>
      </c>
      <c r="E28" s="31">
        <f>'[1]Управл 2017'!$U$83</f>
        <v>28340.3196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39">
        <f>E28/E2</f>
        <v>9.81082002852514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5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0">
        <f>E35+E39+E43+E47+E51+E55</f>
        <v>37174.05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4">
        <v>1871.86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4">
        <f>E35/E2</f>
        <v>0.6479983937300082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4">
        <v>894.34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4">
        <f>E39/E2</f>
        <v>0.30960161734771596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4">
        <v>9841.16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0">
        <f>E43/E2</f>
        <v>3.4068017225860947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1" customFormat="1" ht="31.5">
      <c r="A47" s="23" t="s">
        <v>342</v>
      </c>
      <c r="B47" s="9" t="s">
        <v>109</v>
      </c>
      <c r="C47" s="9" t="s">
        <v>70</v>
      </c>
      <c r="D47" s="9" t="s">
        <v>16</v>
      </c>
      <c r="E47" s="34">
        <f>24566.69</f>
        <v>24566.69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1" customFormat="1" ht="15.75">
      <c r="A48" s="23" t="s">
        <v>343</v>
      </c>
      <c r="B48" s="9" t="s">
        <v>110</v>
      </c>
      <c r="C48" s="9" t="s">
        <v>70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1" customFormat="1" ht="15.75">
      <c r="A49" s="23" t="s">
        <v>344</v>
      </c>
      <c r="B49" s="9" t="s">
        <v>67</v>
      </c>
      <c r="C49" s="9" t="s">
        <v>70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1" customFormat="1" ht="15.75">
      <c r="A50" s="23" t="s">
        <v>345</v>
      </c>
      <c r="B50" s="9" t="s">
        <v>111</v>
      </c>
      <c r="C50" s="9" t="s">
        <v>76</v>
      </c>
      <c r="D50" s="24">
        <f>E47/E2</f>
        <v>8.504469169309166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1" customFormat="1" ht="47.25">
      <c r="A51" s="23" t="s">
        <v>346</v>
      </c>
      <c r="B51" s="9" t="s">
        <v>109</v>
      </c>
      <c r="C51" s="9" t="s">
        <v>70</v>
      </c>
      <c r="D51" s="24" t="s">
        <v>330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1" customFormat="1" ht="15.75">
      <c r="A52" s="23" t="s">
        <v>347</v>
      </c>
      <c r="B52" s="9" t="s">
        <v>110</v>
      </c>
      <c r="C52" s="9" t="s">
        <v>70</v>
      </c>
      <c r="D52" s="24" t="s">
        <v>150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1" customFormat="1" ht="15.75">
      <c r="A53" s="23" t="s">
        <v>348</v>
      </c>
      <c r="B53" s="9" t="s">
        <v>67</v>
      </c>
      <c r="C53" s="9" t="s">
        <v>70</v>
      </c>
      <c r="D53" s="24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1" customFormat="1" ht="15.75">
      <c r="A54" s="23" t="s">
        <v>349</v>
      </c>
      <c r="B54" s="9" t="s">
        <v>111</v>
      </c>
      <c r="C54" s="9" t="s">
        <v>76</v>
      </c>
      <c r="D54" s="24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1" customFormat="1" ht="31.5">
      <c r="A55" s="23" t="s">
        <v>350</v>
      </c>
      <c r="B55" s="9" t="s">
        <v>109</v>
      </c>
      <c r="C55" s="9" t="s">
        <v>70</v>
      </c>
      <c r="D55" s="24" t="s">
        <v>329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1" customFormat="1" ht="15.75">
      <c r="A56" s="23" t="s">
        <v>351</v>
      </c>
      <c r="B56" s="9" t="s">
        <v>110</v>
      </c>
      <c r="C56" s="9" t="s">
        <v>70</v>
      </c>
      <c r="D56" s="24" t="s">
        <v>150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1" customFormat="1" ht="15.75">
      <c r="A57" s="23" t="s">
        <v>352</v>
      </c>
      <c r="B57" s="9" t="s">
        <v>67</v>
      </c>
      <c r="C57" s="9" t="s">
        <v>70</v>
      </c>
      <c r="D57" s="24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1" customFormat="1" ht="15.75">
      <c r="A58" s="23" t="s">
        <v>353</v>
      </c>
      <c r="B58" s="9" t="s">
        <v>111</v>
      </c>
      <c r="C58" s="9" t="s">
        <v>76</v>
      </c>
      <c r="D58" s="24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24977.9088</v>
      </c>
      <c r="E60" s="32">
        <f>'[1]Управл 2017'!$P$83</f>
        <v>24977.9088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1">
        <f>E60/E2</f>
        <v>8.646824431920463</v>
      </c>
      <c r="E64" s="2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2" customFormat="1" ht="15.75">
      <c r="A65" s="35" t="s">
        <v>138</v>
      </c>
      <c r="B65" s="20" t="s">
        <v>107</v>
      </c>
      <c r="C65" s="20" t="s">
        <v>70</v>
      </c>
      <c r="D65" s="20" t="s">
        <v>380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v>0</v>
      </c>
      <c r="E66" s="2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380</v>
      </c>
      <c r="E67" s="2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41">
        <f>E65/E2</f>
        <v>0</v>
      </c>
      <c r="E70" s="2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15.75">
      <c r="A71" s="35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42477.46</v>
      </c>
      <c r="E72" s="21">
        <v>42477.46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1">
        <f>E72/E2</f>
        <v>14.704799423958349</v>
      </c>
      <c r="E76" s="2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2" customFormat="1" ht="31.5">
      <c r="A77" s="35" t="s">
        <v>151</v>
      </c>
      <c r="B77" s="20" t="s">
        <v>107</v>
      </c>
      <c r="C77" s="20" t="s">
        <v>70</v>
      </c>
      <c r="D77" s="20" t="s">
        <v>57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26957.83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4">
        <f>26957.83</f>
        <v>26957.83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1">
        <f>E79/E2</f>
        <v>9.332231330573135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158</v>
      </c>
      <c r="B83" s="20" t="s">
        <v>107</v>
      </c>
      <c r="C83" s="20" t="s">
        <v>70</v>
      </c>
      <c r="D83" s="20" t="s">
        <v>58</v>
      </c>
      <c r="E83" s="34">
        <f>879.5+5357.4</f>
        <v>6236.9</v>
      </c>
      <c r="F83" s="21" t="s">
        <v>339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6236.9</v>
      </c>
      <c r="E84" s="34"/>
      <c r="F84" s="34">
        <v>136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1">
        <f>E83/F84</f>
        <v>45.85955882352941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9">
        <f>E91+E95</f>
        <v>44893.5612</v>
      </c>
      <c r="E90" s="21"/>
      <c r="F90" s="2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2">
        <f>'[1]Управл 2017'!$V$83</f>
        <v>14630.73</v>
      </c>
      <c r="F91" s="21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1">
        <f>E91/E2</f>
        <v>5.064849689131368</v>
      </c>
      <c r="E94" s="21"/>
      <c r="F94" s="2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2">
        <f>'[1]Управл 2017'!$Z$83</f>
        <v>30262.8312</v>
      </c>
      <c r="F95" s="21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1">
        <f>E95/E2</f>
        <v>10.47635293628924</v>
      </c>
      <c r="E98" s="21"/>
      <c r="F98" s="2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340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361.15</v>
      </c>
      <c r="E100" s="34"/>
      <c r="F100" s="9">
        <v>668.8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4">
        <v>0</v>
      </c>
      <c r="F101" s="4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4"/>
      <c r="F102" s="45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1">
        <f>E101/F100</f>
        <v>0</v>
      </c>
      <c r="E104" s="34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4">
        <v>361.15</v>
      </c>
      <c r="F105" s="9">
        <f>F100</f>
        <v>668.8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1">
        <f>E105/F105</f>
        <v>0.539997009569378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185</v>
      </c>
      <c r="B109" s="20" t="s">
        <v>107</v>
      </c>
      <c r="C109" s="20" t="s">
        <v>70</v>
      </c>
      <c r="D109" s="20" t="s">
        <v>29</v>
      </c>
      <c r="E109" s="21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4">
        <f>E111+E115+E123+E127+E131+E135+E139+E143+E147+E151+E155+E159+E163+E119</f>
        <v>92633.38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4">
        <f>1495.28</f>
        <v>1495.28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1">
        <f>E111/E2</f>
        <v>0.5176343520223771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2">
        <f>6889.5</f>
        <v>6889.5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1">
        <f>E115/E2</f>
        <v>2.3849993768780204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1" customFormat="1" ht="31.5">
      <c r="A119" s="23"/>
      <c r="B119" s="9" t="s">
        <v>109</v>
      </c>
      <c r="C119" s="9" t="s">
        <v>70</v>
      </c>
      <c r="D119" s="41" t="s">
        <v>385</v>
      </c>
      <c r="E119" s="34">
        <f>1384.4</f>
        <v>1384.4</v>
      </c>
      <c r="F119" s="3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1" customFormat="1" ht="15.75">
      <c r="A120" s="23"/>
      <c r="B120" s="9" t="s">
        <v>110</v>
      </c>
      <c r="C120" s="9" t="s">
        <v>70</v>
      </c>
      <c r="D120" s="41" t="s">
        <v>27</v>
      </c>
      <c r="E120" s="34"/>
      <c r="F120" s="3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1" customFormat="1" ht="15.75">
      <c r="A121" s="23"/>
      <c r="B121" s="9" t="s">
        <v>67</v>
      </c>
      <c r="C121" s="9" t="s">
        <v>70</v>
      </c>
      <c r="D121" s="41" t="s">
        <v>12</v>
      </c>
      <c r="E121" s="34"/>
      <c r="F121" s="3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1" customFormat="1" ht="15.75">
      <c r="A122" s="23"/>
      <c r="B122" s="9" t="s">
        <v>111</v>
      </c>
      <c r="C122" s="9" t="s">
        <v>76</v>
      </c>
      <c r="D122" s="41">
        <f>E119/E2</f>
        <v>0.4792500380796766</v>
      </c>
      <c r="E122" s="34"/>
      <c r="F122" s="3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4">
        <f>2250.72</f>
        <v>2250.72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1">
        <f>E123/E2</f>
        <v>0.7791517232784524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4">
        <f>20385.82</f>
        <v>20385.82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1">
        <f>E127/E2</f>
        <v>7.057140285528338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4">
        <f>8204.93+9038.44</f>
        <v>17243.370000000003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1">
        <f>E131/E2</f>
        <v>5.969290471772576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4">
        <f>4919.42+4919.42</f>
        <v>9838.84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1">
        <f>E135/E2</f>
        <v>3.40599858759018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4">
        <f>4994.53</f>
        <v>4994.53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1">
        <f>E139/E2</f>
        <v>1.7290007892878407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4">
        <f>1823.91</f>
        <v>1823.91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1">
        <f>E143/E2</f>
        <v>0.6313991165515046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1" customFormat="1" ht="31.5">
      <c r="A147" s="23" t="s">
        <v>354</v>
      </c>
      <c r="B147" s="9" t="s">
        <v>109</v>
      </c>
      <c r="C147" s="9" t="s">
        <v>70</v>
      </c>
      <c r="D147" s="9" t="s">
        <v>336</v>
      </c>
      <c r="E147" s="34">
        <v>1972.39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1" customFormat="1" ht="15.75">
      <c r="A148" s="23" t="s">
        <v>355</v>
      </c>
      <c r="B148" s="9" t="s">
        <v>110</v>
      </c>
      <c r="C148" s="9" t="s">
        <v>70</v>
      </c>
      <c r="D148" s="9" t="s">
        <v>38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1" customFormat="1" ht="15.75">
      <c r="A149" s="23" t="s">
        <v>356</v>
      </c>
      <c r="B149" s="9" t="s">
        <v>67</v>
      </c>
      <c r="C149" s="9" t="s">
        <v>70</v>
      </c>
      <c r="D149" s="9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1" customFormat="1" ht="15.75">
      <c r="A150" s="23" t="s">
        <v>357</v>
      </c>
      <c r="B150" s="9" t="s">
        <v>111</v>
      </c>
      <c r="C150" s="9" t="s">
        <v>76</v>
      </c>
      <c r="D150" s="41">
        <f>E147/E2</f>
        <v>0.6827997562900703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1" customFormat="1" ht="31.5">
      <c r="A151" s="23" t="s">
        <v>358</v>
      </c>
      <c r="B151" s="9" t="s">
        <v>109</v>
      </c>
      <c r="C151" s="9" t="s">
        <v>70</v>
      </c>
      <c r="D151" s="41" t="s">
        <v>335</v>
      </c>
      <c r="E151" s="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1" customFormat="1" ht="15.75">
      <c r="A152" s="23" t="s">
        <v>359</v>
      </c>
      <c r="B152" s="9" t="s">
        <v>110</v>
      </c>
      <c r="C152" s="9" t="s">
        <v>70</v>
      </c>
      <c r="D152" s="41" t="s">
        <v>34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1" customFormat="1" ht="15.75">
      <c r="A153" s="23" t="s">
        <v>360</v>
      </c>
      <c r="B153" s="9" t="s">
        <v>67</v>
      </c>
      <c r="C153" s="9" t="s">
        <v>70</v>
      </c>
      <c r="D153" s="41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1" customFormat="1" ht="15.75">
      <c r="A154" s="23" t="s">
        <v>361</v>
      </c>
      <c r="B154" s="9" t="s">
        <v>111</v>
      </c>
      <c r="C154" s="9" t="s">
        <v>76</v>
      </c>
      <c r="D154" s="41">
        <f>E151/E2</f>
        <v>0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1" customFormat="1" ht="31.5">
      <c r="A155" s="23" t="s">
        <v>362</v>
      </c>
      <c r="B155" s="9" t="s">
        <v>109</v>
      </c>
      <c r="C155" s="9" t="s">
        <v>70</v>
      </c>
      <c r="D155" s="41" t="s">
        <v>337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1" customFormat="1" ht="15.75">
      <c r="A156" s="23" t="s">
        <v>363</v>
      </c>
      <c r="B156" s="9" t="s">
        <v>110</v>
      </c>
      <c r="C156" s="9" t="s">
        <v>70</v>
      </c>
      <c r="D156" s="41" t="s">
        <v>27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1" customFormat="1" ht="15.75">
      <c r="A157" s="23" t="s">
        <v>364</v>
      </c>
      <c r="B157" s="9" t="s">
        <v>67</v>
      </c>
      <c r="C157" s="9" t="s">
        <v>70</v>
      </c>
      <c r="D157" s="41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1" customFormat="1" ht="15.75">
      <c r="A158" s="23" t="s">
        <v>365</v>
      </c>
      <c r="B158" s="9" t="s">
        <v>111</v>
      </c>
      <c r="C158" s="9" t="s">
        <v>76</v>
      </c>
      <c r="D158" s="41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1" customFormat="1" ht="31.5">
      <c r="A159" s="23" t="s">
        <v>366</v>
      </c>
      <c r="B159" s="9" t="s">
        <v>109</v>
      </c>
      <c r="C159" s="9" t="s">
        <v>70</v>
      </c>
      <c r="D159" s="41" t="s">
        <v>334</v>
      </c>
      <c r="E159" s="34">
        <v>3772.21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1" customFormat="1" ht="15.75">
      <c r="A160" s="23" t="s">
        <v>367</v>
      </c>
      <c r="B160" s="9" t="s">
        <v>110</v>
      </c>
      <c r="C160" s="9" t="s">
        <v>70</v>
      </c>
      <c r="D160" s="41" t="s">
        <v>27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1" customFormat="1" ht="15.75">
      <c r="A161" s="23" t="s">
        <v>368</v>
      </c>
      <c r="B161" s="9" t="s">
        <v>67</v>
      </c>
      <c r="C161" s="9" t="s">
        <v>70</v>
      </c>
      <c r="D161" s="41" t="s">
        <v>12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1" customFormat="1" ht="15.75">
      <c r="A162" s="23" t="s">
        <v>369</v>
      </c>
      <c r="B162" s="9" t="s">
        <v>111</v>
      </c>
      <c r="C162" s="9" t="s">
        <v>76</v>
      </c>
      <c r="D162" s="41">
        <f>E159/E2</f>
        <v>1.3058594236814047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1" customFormat="1" ht="31.5">
      <c r="A163" s="23" t="s">
        <v>370</v>
      </c>
      <c r="B163" s="9" t="s">
        <v>109</v>
      </c>
      <c r="C163" s="9" t="s">
        <v>70</v>
      </c>
      <c r="D163" s="9" t="s">
        <v>331</v>
      </c>
      <c r="E163" s="34">
        <v>20582.41</v>
      </c>
      <c r="F163" s="27"/>
      <c r="G163" s="28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1" customFormat="1" ht="15.75">
      <c r="A164" s="23" t="s">
        <v>371</v>
      </c>
      <c r="B164" s="9" t="s">
        <v>110</v>
      </c>
      <c r="C164" s="9" t="s">
        <v>70</v>
      </c>
      <c r="D164" s="9" t="s">
        <v>27</v>
      </c>
      <c r="E164" s="34"/>
      <c r="F164" s="26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1" customFormat="1" ht="15.75">
      <c r="A165" s="23" t="s">
        <v>372</v>
      </c>
      <c r="B165" s="9" t="s">
        <v>67</v>
      </c>
      <c r="C165" s="9" t="s">
        <v>70</v>
      </c>
      <c r="D165" s="9" t="s">
        <v>12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1" customFormat="1" ht="15.75">
      <c r="A166" s="23" t="s">
        <v>373</v>
      </c>
      <c r="B166" s="9" t="s">
        <v>111</v>
      </c>
      <c r="C166" s="9" t="s">
        <v>76</v>
      </c>
      <c r="D166" s="41">
        <f>E163/E2</f>
        <v>7.125195591065816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1" customFormat="1" ht="47.25">
      <c r="A167" s="35" t="s">
        <v>219</v>
      </c>
      <c r="B167" s="20" t="s">
        <v>107</v>
      </c>
      <c r="C167" s="20" t="s">
        <v>70</v>
      </c>
      <c r="D167" s="20" t="s">
        <v>41</v>
      </c>
      <c r="E167" s="2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24">
        <f>E169+E173+E177+E181+E185+E189+E197+E201+E205+E209+E193</f>
        <v>97124.31684528002</v>
      </c>
      <c r="E168" s="2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1">
        <f>E169/F169</f>
        <v>2148.426</v>
      </c>
      <c r="E172" s="2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1" customFormat="1" ht="31.5">
      <c r="A173" s="23"/>
      <c r="B173" s="9" t="s">
        <v>109</v>
      </c>
      <c r="C173" s="9" t="s">
        <v>70</v>
      </c>
      <c r="D173" s="9" t="s">
        <v>379</v>
      </c>
      <c r="E173" s="32">
        <f>('[4]ук(2016)'!$BA$37+'[4]ук(2016)'!$BA$41)*12*'[4]ук(2016)'!$BA$3+253.31</f>
        <v>10161.470845279999</v>
      </c>
      <c r="F173" s="34">
        <v>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1" customFormat="1" ht="15.75">
      <c r="A176" s="23"/>
      <c r="B176" s="9" t="s">
        <v>111</v>
      </c>
      <c r="C176" s="9" t="s">
        <v>76</v>
      </c>
      <c r="D176" s="41">
        <f>E173/F173</f>
        <v>5080.735422639999</v>
      </c>
      <c r="E176" s="2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4">
        <v>9859.6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1">
        <f>E177/E2</f>
        <v>3.4131852610881097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4">
        <v>1745.13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1">
        <f>E181/E2</f>
        <v>0.6041271445781465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4">
        <f>5040.02+10190.34</f>
        <v>15230.36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1">
        <f>E185/E2</f>
        <v>5.2724289294764395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4">
        <v>8359.07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1">
        <f>E189/E2</f>
        <v>2.893733469958597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1" customFormat="1" ht="31.5">
      <c r="A193" s="23"/>
      <c r="B193" s="9" t="s">
        <v>109</v>
      </c>
      <c r="C193" s="9" t="s">
        <v>70</v>
      </c>
      <c r="D193" s="9" t="s">
        <v>387</v>
      </c>
      <c r="E193" s="34">
        <v>12814.49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1" customFormat="1" ht="15.75">
      <c r="A194" s="23"/>
      <c r="B194" s="9" t="s">
        <v>110</v>
      </c>
      <c r="C194" s="9" t="s">
        <v>70</v>
      </c>
      <c r="D194" s="9" t="s">
        <v>27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1" customFormat="1" ht="15.75">
      <c r="A195" s="23"/>
      <c r="B195" s="9" t="s">
        <v>67</v>
      </c>
      <c r="C195" s="9" t="s">
        <v>70</v>
      </c>
      <c r="D195" s="9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1" customFormat="1" ht="15.75">
      <c r="A196" s="23"/>
      <c r="B196" s="9" t="s">
        <v>111</v>
      </c>
      <c r="C196" s="9" t="s">
        <v>76</v>
      </c>
      <c r="D196" s="41">
        <f>E193/E2</f>
        <v>4.436105764570669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1" customFormat="1" ht="31.5">
      <c r="A197" s="23" t="s">
        <v>242</v>
      </c>
      <c r="B197" s="9" t="s">
        <v>109</v>
      </c>
      <c r="C197" s="9" t="s">
        <v>70</v>
      </c>
      <c r="D197" s="9" t="s">
        <v>47</v>
      </c>
      <c r="E197" s="34">
        <v>8796.75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1" customFormat="1" ht="15.75">
      <c r="A198" s="23" t="s">
        <v>239</v>
      </c>
      <c r="B198" s="9" t="s">
        <v>110</v>
      </c>
      <c r="C198" s="9" t="s">
        <v>70</v>
      </c>
      <c r="D198" s="9" t="s">
        <v>27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1" customFormat="1" ht="15.75">
      <c r="A199" s="23" t="s">
        <v>243</v>
      </c>
      <c r="B199" s="9" t="s">
        <v>67</v>
      </c>
      <c r="C199" s="9" t="s">
        <v>70</v>
      </c>
      <c r="D199" s="9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1" customFormat="1" ht="15.75">
      <c r="A200" s="23" t="s">
        <v>244</v>
      </c>
      <c r="B200" s="9" t="s">
        <v>111</v>
      </c>
      <c r="C200" s="9" t="s">
        <v>76</v>
      </c>
      <c r="D200" s="41">
        <f>E197/E2</f>
        <v>3.0452490410845092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1" customFormat="1" ht="31.5">
      <c r="A201" s="23" t="s">
        <v>245</v>
      </c>
      <c r="B201" s="9" t="s">
        <v>109</v>
      </c>
      <c r="C201" s="9" t="s">
        <v>70</v>
      </c>
      <c r="D201" s="9" t="s">
        <v>48</v>
      </c>
      <c r="E201" s="34">
        <v>132.05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1" customFormat="1" ht="15.75">
      <c r="A202" s="23" t="s">
        <v>246</v>
      </c>
      <c r="B202" s="9" t="s">
        <v>110</v>
      </c>
      <c r="C202" s="9" t="s">
        <v>70</v>
      </c>
      <c r="D202" s="9" t="s">
        <v>27</v>
      </c>
      <c r="E202" s="34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1" customFormat="1" ht="15.75">
      <c r="A203" s="23" t="s">
        <v>247</v>
      </c>
      <c r="B203" s="9" t="s">
        <v>67</v>
      </c>
      <c r="C203" s="9" t="s">
        <v>70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1" customFormat="1" ht="15.75">
      <c r="A204" s="23" t="s">
        <v>248</v>
      </c>
      <c r="B204" s="9" t="s">
        <v>111</v>
      </c>
      <c r="C204" s="9" t="s">
        <v>76</v>
      </c>
      <c r="D204" s="41">
        <f>E201/E2</f>
        <v>0.045712920780425666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1" customFormat="1" ht="31.5">
      <c r="A205" s="23" t="s">
        <v>249</v>
      </c>
      <c r="B205" s="9" t="s">
        <v>109</v>
      </c>
      <c r="C205" s="9" t="s">
        <v>70</v>
      </c>
      <c r="D205" s="9" t="s">
        <v>49</v>
      </c>
      <c r="E205" s="34">
        <v>27876.97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1" customFormat="1" ht="15.75">
      <c r="A206" s="23" t="s">
        <v>250</v>
      </c>
      <c r="B206" s="9" t="s">
        <v>110</v>
      </c>
      <c r="C206" s="9" t="s">
        <v>70</v>
      </c>
      <c r="D206" s="9" t="s">
        <v>27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1" customFormat="1" ht="15.75">
      <c r="A207" s="23" t="s">
        <v>251</v>
      </c>
      <c r="B207" s="9" t="s">
        <v>67</v>
      </c>
      <c r="C207" s="9" t="s">
        <v>70</v>
      </c>
      <c r="D207" s="9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1" customFormat="1" ht="15.75">
      <c r="A208" s="23" t="s">
        <v>252</v>
      </c>
      <c r="B208" s="9" t="s">
        <v>111</v>
      </c>
      <c r="C208" s="9" t="s">
        <v>76</v>
      </c>
      <c r="D208" s="41">
        <f>E205/E2</f>
        <v>9.650418184084081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1" customFormat="1" ht="31.5">
      <c r="A209" s="23"/>
      <c r="B209" s="9" t="s">
        <v>109</v>
      </c>
      <c r="C209" s="9" t="s">
        <v>70</v>
      </c>
      <c r="D209" s="41" t="s">
        <v>378</v>
      </c>
      <c r="E209" s="34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1" customFormat="1" ht="15.75">
      <c r="A210" s="23"/>
      <c r="B210" s="9" t="s">
        <v>110</v>
      </c>
      <c r="C210" s="9" t="s">
        <v>70</v>
      </c>
      <c r="D210" s="41" t="s">
        <v>27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1" customFormat="1" ht="15.75">
      <c r="A211" s="23"/>
      <c r="B211" s="9" t="s">
        <v>67</v>
      </c>
      <c r="C211" s="9" t="s">
        <v>70</v>
      </c>
      <c r="D211" s="41" t="s">
        <v>12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1" customFormat="1" ht="15.75">
      <c r="A212" s="23"/>
      <c r="B212" s="9" t="s">
        <v>111</v>
      </c>
      <c r="C212" s="9" t="s">
        <v>76</v>
      </c>
      <c r="D212" s="41">
        <f>E209/E2</f>
        <v>0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1" customFormat="1" ht="47.25">
      <c r="A213" s="35" t="s">
        <v>287</v>
      </c>
      <c r="B213" s="20" t="s">
        <v>107</v>
      </c>
      <c r="C213" s="20" t="s">
        <v>70</v>
      </c>
      <c r="D213" s="20" t="s">
        <v>50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1" customFormat="1" ht="18.75">
      <c r="A214" s="23" t="s">
        <v>253</v>
      </c>
      <c r="B214" s="9" t="s">
        <v>108</v>
      </c>
      <c r="C214" s="9" t="s">
        <v>76</v>
      </c>
      <c r="D214" s="9">
        <f>E215+E219+E223+E227+E231+E235+E239+E243+E247+E251</f>
        <v>96507.34999999999</v>
      </c>
      <c r="E214" s="34"/>
      <c r="F214" s="29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1" customFormat="1" ht="31.5">
      <c r="A215" s="23" t="s">
        <v>254</v>
      </c>
      <c r="B215" s="9" t="s">
        <v>109</v>
      </c>
      <c r="C215" s="9" t="s">
        <v>70</v>
      </c>
      <c r="D215" s="9" t="s">
        <v>51</v>
      </c>
      <c r="E215" s="34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1" customFormat="1" ht="15.75">
      <c r="A216" s="23" t="s">
        <v>283</v>
      </c>
      <c r="B216" s="9" t="s">
        <v>110</v>
      </c>
      <c r="C216" s="9" t="s">
        <v>70</v>
      </c>
      <c r="D216" s="9" t="s">
        <v>27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1" customFormat="1" ht="15.75">
      <c r="A217" s="23" t="s">
        <v>255</v>
      </c>
      <c r="B217" s="9" t="s">
        <v>67</v>
      </c>
      <c r="C217" s="9" t="s">
        <v>70</v>
      </c>
      <c r="D217" s="9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1" customFormat="1" ht="15.75">
      <c r="A218" s="23" t="s">
        <v>256</v>
      </c>
      <c r="B218" s="9" t="s">
        <v>111</v>
      </c>
      <c r="C218" s="9" t="s">
        <v>76</v>
      </c>
      <c r="D218" s="9">
        <v>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1" customFormat="1" ht="31.5">
      <c r="A219" s="23" t="s">
        <v>257</v>
      </c>
      <c r="B219" s="9" t="s">
        <v>109</v>
      </c>
      <c r="C219" s="9" t="s">
        <v>70</v>
      </c>
      <c r="D219" s="9" t="s">
        <v>53</v>
      </c>
      <c r="E219" s="34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1" customFormat="1" ht="15.75">
      <c r="A220" s="23" t="s">
        <v>258</v>
      </c>
      <c r="B220" s="9" t="s">
        <v>110</v>
      </c>
      <c r="C220" s="9" t="s">
        <v>70</v>
      </c>
      <c r="D220" s="9" t="s">
        <v>27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1" customFormat="1" ht="15.75">
      <c r="A221" s="23" t="s">
        <v>259</v>
      </c>
      <c r="B221" s="9" t="s">
        <v>67</v>
      </c>
      <c r="C221" s="9" t="s">
        <v>70</v>
      </c>
      <c r="D221" s="9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1" customFormat="1" ht="15.75">
      <c r="A222" s="23" t="s">
        <v>260</v>
      </c>
      <c r="B222" s="9" t="s">
        <v>111</v>
      </c>
      <c r="C222" s="9" t="s">
        <v>76</v>
      </c>
      <c r="D222" s="41">
        <f>E219/E2</f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1" customFormat="1" ht="31.5">
      <c r="A223" s="23" t="s">
        <v>261</v>
      </c>
      <c r="B223" s="9" t="s">
        <v>109</v>
      </c>
      <c r="C223" s="9" t="s">
        <v>70</v>
      </c>
      <c r="D223" s="9" t="s">
        <v>52</v>
      </c>
      <c r="E223" s="34">
        <v>0</v>
      </c>
      <c r="F223" s="34">
        <v>31684.29</v>
      </c>
      <c r="G223" s="34" t="s">
        <v>386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1" customFormat="1" ht="15.75">
      <c r="A224" s="23" t="s">
        <v>262</v>
      </c>
      <c r="B224" s="9" t="s">
        <v>110</v>
      </c>
      <c r="C224" s="9" t="s">
        <v>70</v>
      </c>
      <c r="D224" s="9" t="s">
        <v>27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1" customFormat="1" ht="15.75">
      <c r="A225" s="23" t="s">
        <v>263</v>
      </c>
      <c r="B225" s="9" t="s">
        <v>67</v>
      </c>
      <c r="C225" s="9" t="s">
        <v>70</v>
      </c>
      <c r="D225" s="9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1" customFormat="1" ht="15.75">
      <c r="A226" s="23" t="s">
        <v>264</v>
      </c>
      <c r="B226" s="9" t="s">
        <v>111</v>
      </c>
      <c r="C226" s="9" t="s">
        <v>76</v>
      </c>
      <c r="D226" s="43">
        <f>E223/E2+0.106</f>
        <v>0.106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1" customFormat="1" ht="31.5">
      <c r="A227" s="23" t="s">
        <v>265</v>
      </c>
      <c r="B227" s="9" t="s">
        <v>109</v>
      </c>
      <c r="C227" s="9" t="s">
        <v>70</v>
      </c>
      <c r="D227" s="9" t="s">
        <v>288</v>
      </c>
      <c r="E227" s="34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1" customFormat="1" ht="15.75">
      <c r="A228" s="23" t="s">
        <v>266</v>
      </c>
      <c r="B228" s="9" t="s">
        <v>110</v>
      </c>
      <c r="C228" s="9" t="s">
        <v>70</v>
      </c>
      <c r="D228" s="9" t="s">
        <v>27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1" customFormat="1" ht="15.75">
      <c r="A229" s="23" t="s">
        <v>267</v>
      </c>
      <c r="B229" s="9" t="s">
        <v>67</v>
      </c>
      <c r="C229" s="9" t="s">
        <v>70</v>
      </c>
      <c r="D229" s="9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1" customFormat="1" ht="15.75">
      <c r="A230" s="23" t="s">
        <v>268</v>
      </c>
      <c r="B230" s="9" t="s">
        <v>111</v>
      </c>
      <c r="C230" s="9" t="s">
        <v>76</v>
      </c>
      <c r="D230" s="9">
        <v>0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1" customFormat="1" ht="31.5">
      <c r="A231" s="23" t="s">
        <v>269</v>
      </c>
      <c r="B231" s="9" t="s">
        <v>109</v>
      </c>
      <c r="C231" s="9" t="s">
        <v>70</v>
      </c>
      <c r="D231" s="9" t="s">
        <v>338</v>
      </c>
      <c r="E231" s="34">
        <v>527.31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1" customFormat="1" ht="15.75">
      <c r="A232" s="23" t="s">
        <v>270</v>
      </c>
      <c r="B232" s="9" t="s">
        <v>110</v>
      </c>
      <c r="C232" s="9" t="s">
        <v>70</v>
      </c>
      <c r="D232" s="9" t="s">
        <v>27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1" customFormat="1" ht="15.75">
      <c r="A233" s="23" t="s">
        <v>271</v>
      </c>
      <c r="B233" s="9" t="s">
        <v>67</v>
      </c>
      <c r="C233" s="9" t="s">
        <v>70</v>
      </c>
      <c r="D233" s="9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1" customFormat="1" ht="15.75">
      <c r="A234" s="23" t="s">
        <v>272</v>
      </c>
      <c r="B234" s="9" t="s">
        <v>111</v>
      </c>
      <c r="C234" s="9" t="s">
        <v>76</v>
      </c>
      <c r="D234" s="41">
        <f>E231/E2</f>
        <v>0.18254358392068348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1" customFormat="1" ht="31.5">
      <c r="A235" s="23" t="s">
        <v>273</v>
      </c>
      <c r="B235" s="9" t="s">
        <v>109</v>
      </c>
      <c r="C235" s="9" t="s">
        <v>70</v>
      </c>
      <c r="D235" s="9" t="s">
        <v>1</v>
      </c>
      <c r="E235" s="34">
        <v>80935.15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1" customFormat="1" ht="15.75">
      <c r="A236" s="23" t="s">
        <v>274</v>
      </c>
      <c r="B236" s="9" t="s">
        <v>110</v>
      </c>
      <c r="C236" s="9" t="s">
        <v>70</v>
      </c>
      <c r="D236" s="9" t="s">
        <v>27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1" customFormat="1" ht="15.75">
      <c r="A237" s="23" t="s">
        <v>275</v>
      </c>
      <c r="B237" s="9" t="s">
        <v>67</v>
      </c>
      <c r="C237" s="9" t="s">
        <v>70</v>
      </c>
      <c r="D237" s="9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1" customFormat="1" ht="15.75">
      <c r="A238" s="23" t="s">
        <v>276</v>
      </c>
      <c r="B238" s="9" t="s">
        <v>111</v>
      </c>
      <c r="C238" s="9" t="s">
        <v>76</v>
      </c>
      <c r="D238" s="41">
        <f>E235/E2</f>
        <v>28.01803938130911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1" customFormat="1" ht="31.5">
      <c r="A239" s="23" t="s">
        <v>277</v>
      </c>
      <c r="B239" s="9" t="s">
        <v>109</v>
      </c>
      <c r="C239" s="9" t="s">
        <v>70</v>
      </c>
      <c r="D239" s="9" t="s">
        <v>0</v>
      </c>
      <c r="E239" s="34">
        <v>445.52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1" customFormat="1" ht="15.75">
      <c r="A240" s="23" t="s">
        <v>278</v>
      </c>
      <c r="B240" s="9" t="s">
        <v>110</v>
      </c>
      <c r="C240" s="9" t="s">
        <v>70</v>
      </c>
      <c r="D240" s="9" t="s">
        <v>27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1" customFormat="1" ht="15.75">
      <c r="A241" s="23" t="s">
        <v>279</v>
      </c>
      <c r="B241" s="9" t="s">
        <v>67</v>
      </c>
      <c r="C241" s="9" t="s">
        <v>70</v>
      </c>
      <c r="D241" s="9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1" customFormat="1" ht="15.75">
      <c r="A242" s="23" t="s">
        <v>280</v>
      </c>
      <c r="B242" s="9" t="s">
        <v>111</v>
      </c>
      <c r="C242" s="9" t="s">
        <v>76</v>
      </c>
      <c r="D242" s="41">
        <f>E239/E2</f>
        <v>0.15422961352590112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1" customFormat="1" ht="31.5">
      <c r="A243" s="23" t="s">
        <v>282</v>
      </c>
      <c r="B243" s="9" t="s">
        <v>109</v>
      </c>
      <c r="C243" s="9" t="s">
        <v>70</v>
      </c>
      <c r="D243" s="9" t="s">
        <v>54</v>
      </c>
      <c r="E243" s="34">
        <v>14599.37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1" customFormat="1" ht="15.75">
      <c r="A244" s="23" t="s">
        <v>284</v>
      </c>
      <c r="B244" s="9" t="s">
        <v>110</v>
      </c>
      <c r="C244" s="9" t="s">
        <v>70</v>
      </c>
      <c r="D244" s="9" t="s">
        <v>27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1" customFormat="1" ht="15.75">
      <c r="A245" s="23" t="s">
        <v>285</v>
      </c>
      <c r="B245" s="9" t="s">
        <v>67</v>
      </c>
      <c r="C245" s="9" t="s">
        <v>70</v>
      </c>
      <c r="D245" s="9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1" customFormat="1" ht="15.75">
      <c r="A246" s="23" t="s">
        <v>286</v>
      </c>
      <c r="B246" s="9" t="s">
        <v>111</v>
      </c>
      <c r="C246" s="9" t="s">
        <v>76</v>
      </c>
      <c r="D246" s="41">
        <f>E243/E2</f>
        <v>5.053993519531413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1" customFormat="1" ht="31.5">
      <c r="A247" s="23" t="s">
        <v>289</v>
      </c>
      <c r="B247" s="9" t="s">
        <v>109</v>
      </c>
      <c r="C247" s="9" t="s">
        <v>70</v>
      </c>
      <c r="D247" s="9" t="s">
        <v>55</v>
      </c>
      <c r="E247" s="34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1" customFormat="1" ht="15.75">
      <c r="A248" s="23" t="s">
        <v>290</v>
      </c>
      <c r="B248" s="9" t="s">
        <v>110</v>
      </c>
      <c r="C248" s="9" t="s">
        <v>70</v>
      </c>
      <c r="D248" s="9" t="s">
        <v>27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1" customFormat="1" ht="15.75">
      <c r="A249" s="23" t="s">
        <v>291</v>
      </c>
      <c r="B249" s="9" t="s">
        <v>67</v>
      </c>
      <c r="C249" s="9" t="s">
        <v>70</v>
      </c>
      <c r="D249" s="9" t="s">
        <v>12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1" customFormat="1" ht="15.75">
      <c r="A250" s="23" t="s">
        <v>292</v>
      </c>
      <c r="B250" s="9" t="s">
        <v>111</v>
      </c>
      <c r="C250" s="9" t="s">
        <v>76</v>
      </c>
      <c r="D250" s="41">
        <f>E247/E2</f>
        <v>0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1" customFormat="1" ht="31.5">
      <c r="A251" s="23" t="s">
        <v>374</v>
      </c>
      <c r="B251" s="9" t="s">
        <v>109</v>
      </c>
      <c r="C251" s="9" t="s">
        <v>70</v>
      </c>
      <c r="D251" s="9" t="s">
        <v>56</v>
      </c>
      <c r="E251" s="34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1" customFormat="1" ht="15.75">
      <c r="A252" s="23" t="s">
        <v>375</v>
      </c>
      <c r="B252" s="9" t="s">
        <v>110</v>
      </c>
      <c r="C252" s="9" t="s">
        <v>70</v>
      </c>
      <c r="D252" s="9" t="s">
        <v>27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1" customFormat="1" ht="15.75">
      <c r="A253" s="23" t="s">
        <v>376</v>
      </c>
      <c r="B253" s="9" t="s">
        <v>67</v>
      </c>
      <c r="C253" s="9" t="s">
        <v>70</v>
      </c>
      <c r="D253" s="9" t="s">
        <v>325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1" customFormat="1" ht="15.75">
      <c r="A254" s="23" t="s">
        <v>377</v>
      </c>
      <c r="B254" s="9" t="s">
        <v>111</v>
      </c>
      <c r="C254" s="9" t="s">
        <v>76</v>
      </c>
      <c r="D254" s="41">
        <v>0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1" customFormat="1" ht="15.75">
      <c r="A255" s="23"/>
      <c r="B255" s="20" t="s">
        <v>281</v>
      </c>
      <c r="C255" s="9" t="s">
        <v>76</v>
      </c>
      <c r="D255" s="30">
        <f>SUM(D90,D28,D34,D60,D66,D72,D78,D84,D100,D110,D168,D214)</f>
        <v>497684.22644527996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46" t="s">
        <v>293</v>
      </c>
      <c r="B256" s="46"/>
      <c r="C256" s="46"/>
      <c r="D256" s="46"/>
    </row>
    <row r="257" spans="1:4" ht="15.75">
      <c r="A257" s="7" t="s">
        <v>294</v>
      </c>
      <c r="B257" s="8" t="s">
        <v>295</v>
      </c>
      <c r="C257" s="8" t="s">
        <v>296</v>
      </c>
      <c r="D257" s="44">
        <f>'[1]Управл 2017'!$AA$83</f>
        <v>12</v>
      </c>
    </row>
    <row r="258" spans="1:4" ht="15.75">
      <c r="A258" s="7" t="s">
        <v>297</v>
      </c>
      <c r="B258" s="8" t="s">
        <v>298</v>
      </c>
      <c r="C258" s="8" t="s">
        <v>296</v>
      </c>
      <c r="D258" s="44">
        <f>'[1]Управл 2017'!$AB$83</f>
        <v>12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37">
        <f>'[1]Управл 2017'!$AD$83</f>
        <v>-1467.63</v>
      </c>
    </row>
    <row r="261" spans="1:4" ht="15.75">
      <c r="A261" s="46" t="s">
        <v>303</v>
      </c>
      <c r="B261" s="46"/>
      <c r="C261" s="46"/>
      <c r="D261" s="46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6" t="s">
        <v>311</v>
      </c>
      <c r="B268" s="46"/>
      <c r="C268" s="46"/>
      <c r="D268" s="46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6" t="s">
        <v>317</v>
      </c>
      <c r="B273" s="46"/>
      <c r="C273" s="46"/>
      <c r="D273" s="46"/>
    </row>
    <row r="274" spans="1:4" ht="15.75">
      <c r="A274" s="7" t="s">
        <v>318</v>
      </c>
      <c r="B274" s="8" t="s">
        <v>319</v>
      </c>
      <c r="C274" s="8" t="s">
        <v>296</v>
      </c>
      <c r="D274" s="8">
        <v>9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14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77013.69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2019-03-30T12:13:52Z</dcterms:modified>
  <cp:category/>
  <cp:version/>
  <cp:contentType/>
  <cp:contentStatus/>
</cp:coreProperties>
</file>