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'по форме'!$A$1:$D$280</definedName>
  </definedNames>
  <calcPr fullCalcOnLoad="1"/>
</workbook>
</file>

<file path=xl/sharedStrings.xml><?xml version="1.0" encoding="utf-8"?>
<sst xmlns="http://schemas.openxmlformats.org/spreadsheetml/2006/main" count="968" uniqueCount="386">
  <si>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</si>
  <si>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</si>
  <si>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</si>
  <si>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</si>
  <si>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</si>
  <si>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</si>
  <si>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</si>
  <si>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</si>
  <si>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</si>
  <si>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</si>
  <si>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</si>
  <si>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</si>
  <si>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</si>
  <si>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</si>
  <si>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</si>
  <si>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</si>
  <si>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</si>
  <si>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</si>
  <si>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</si>
  <si>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</si>
  <si>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</si>
  <si>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</si>
  <si>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</si>
  <si>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</si>
  <si>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</si>
  <si>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</si>
  <si>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</si>
  <si>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</si>
  <si>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</si>
  <si>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</si>
  <si>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</si>
  <si>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</si>
  <si>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</si>
  <si>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</si>
  <si>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</si>
  <si>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</si>
  <si>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</si>
  <si>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</si>
  <si>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</si>
  <si>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</si>
  <si>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</si>
  <si>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</si>
  <si>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</si>
  <si>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</si>
  <si>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</si>
  <si>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</si>
  <si>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</si>
  <si>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</si>
  <si>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</si>
  <si>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</si>
  <si>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</si>
  <si>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</si>
  <si>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</si>
  <si>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</si>
  <si>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</si>
  <si>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</si>
  <si>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</si>
  <si>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</si>
  <si>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</si>
  <si>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</si>
  <si>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</si>
  <si>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</si>
  <si>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</si>
  <si>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</si>
  <si>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</si>
  <si>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</si>
  <si>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</si>
  <si>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</si>
  <si>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</si>
  <si>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</si>
  <si>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</si>
  <si>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</si>
  <si>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</si>
  <si>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</si>
  <si>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</si>
  <si>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</si>
  <si>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</si>
  <si>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</si>
  <si>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</si>
  <si>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</si>
  <si>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</si>
  <si>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</si>
  <si>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</si>
  <si>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</si>
  <si>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</si>
  <si>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</si>
  <si>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</si>
  <si>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</si>
  <si>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</si>
  <si>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</si>
  <si>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</si>
  <si>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</si>
  <si>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</si>
  <si>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</si>
  <si>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</si>
  <si>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</si>
  <si>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</si>
  <si>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</si>
  <si>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</si>
  <si>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</si>
  <si>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</si>
  <si>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</si>
  <si>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</si>
  <si>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</si>
  <si>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</si>
  <si>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</si>
  <si>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</si>
  <si>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</si>
  <si>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</si>
  <si>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</si>
  <si>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</si>
  <si>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</si>
  <si>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</si>
  <si>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</si>
  <si>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</si>
  <si>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</si>
  <si>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</si>
  <si>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</si>
  <si>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</si>
  <si>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</si>
  <si>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</si>
  <si>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</si>
  <si>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</si>
  <si>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</si>
  <si>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</si>
  <si>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</si>
  <si>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</si>
  <si>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</si>
  <si>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</si>
  <si>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</si>
  <si>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</si>
  <si>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</si>
  <si>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</si>
  <si>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</si>
  <si>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</si>
  <si>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</si>
  <si>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</si>
  <si>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</si>
  <si>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</si>
  <si>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</si>
  <si>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</si>
  <si>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</si>
  <si>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</si>
  <si>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</si>
  <si>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</si>
  <si>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</si>
  <si>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</si>
  <si>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</si>
  <si>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</si>
  <si>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</si>
  <si>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</si>
  <si>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</si>
  <si>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</si>
  <si>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</si>
  <si>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</si>
  <si>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</si>
  <si>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</si>
  <si>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</si>
  <si>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</si>
  <si>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</si>
  <si>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</si>
  <si>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</si>
  <si>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</si>
  <si>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</si>
  <si>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</si>
  <si>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</si>
  <si>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</si>
  <si>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</si>
  <si>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</si>
  <si>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</si>
  <si>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</si>
  <si>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</si>
  <si>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</si>
  <si>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</si>
  <si>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</si>
  <si>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</si>
  <si>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</si>
  <si>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</si>
  <si>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</si>
  <si>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</si>
  <si>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</si>
  <si>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</si>
  <si>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</si>
  <si>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</si>
  <si>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</si>
  <si>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</si>
  <si>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</si>
  <si>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</si>
  <si>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</si>
  <si>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</si>
  <si>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</si>
  <si>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</si>
  <si>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</si>
  <si>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</si>
  <si>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</si>
  <si>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</si>
  <si>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</si>
  <si>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</si>
  <si>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</si>
  <si>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</si>
  <si>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</si>
  <si>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</si>
  <si>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</si>
  <si>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</si>
  <si>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</si>
  <si>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</si>
  <si>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</si>
  <si>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</si>
  <si>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</si>
  <si>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</si>
  <si>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</si>
  <si>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</si>
  <si>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</si>
  <si>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</si>
  <si>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</si>
  <si>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</si>
  <si>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</si>
  <si>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</si>
  <si>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</si>
  <si>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</si>
  <si>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</si>
  <si>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</si>
  <si>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</si>
  <si>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</si>
  <si>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</si>
  <si>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</si>
  <si>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</si>
  <si>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</si>
  <si>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</si>
  <si>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</si>
  <si>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</si>
  <si>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</si>
  <si>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</si>
  <si>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</si>
  <si>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</si>
  <si>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</si>
  <si>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</si>
  <si>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</si>
  <si>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</si>
  <si>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</si>
  <si>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</si>
  <si>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</si>
  <si>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</si>
  <si>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</si>
  <si>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</si>
  <si>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</si>
  <si>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</si>
  <si>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</si>
  <si>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</si>
  <si>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</si>
  <si>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</si>
  <si>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</si>
  <si>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</si>
  <si>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</si>
  <si>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</si>
  <si>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</si>
  <si>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</si>
  <si>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</si>
  <si>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</si>
  <si>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</si>
  <si>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</si>
  <si>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</si>
  <si>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</si>
  <si>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</si>
  <si>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</si>
  <si>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</si>
  <si>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</si>
  <si>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</si>
  <si>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</si>
  <si>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</si>
  <si>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</si>
  <si>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</si>
  <si>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</si>
  <si>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</si>
  <si>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</si>
  <si>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</si>
  <si>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</si>
  <si>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</si>
  <si>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</si>
  <si>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</si>
  <si>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</si>
  <si>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</si>
  <si>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</si>
  <si>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</si>
  <si>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</si>
  <si>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</si>
  <si>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</si>
  <si>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</si>
  <si>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</si>
  <si>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</si>
  <si>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</si>
  <si>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</si>
  <si>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</si>
  <si>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</si>
  <si>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</si>
  <si>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</si>
  <si>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</si>
  <si>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</si>
  <si>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</si>
  <si>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</si>
  <si>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</si>
  <si>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</si>
  <si>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</si>
  <si>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</si>
  <si>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</si>
  <si>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</si>
  <si>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</si>
  <si>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</si>
  <si>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</si>
  <si>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</si>
  <si>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</si>
  <si>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</si>
  <si>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</si>
  <si>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</si>
  <si>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</si>
  <si>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</si>
  <si>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</si>
  <si>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</si>
  <si>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</si>
  <si>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</si>
  <si>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</si>
  <si>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</si>
  <si>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</si>
  <si>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</si>
  <si>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</si>
  <si>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</si>
  <si>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</si>
  <si>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</si>
  <si>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</si>
  <si>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</si>
  <si>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</si>
  <si>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</si>
  <si>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</si>
  <si>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</si>
  <si>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</si>
  <si>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</si>
  <si>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</si>
  <si>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</si>
  <si>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</si>
  <si>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</si>
  <si>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</si>
  <si>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</si>
  <si>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</si>
  <si>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</si>
  <si>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</si>
  <si>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</si>
  <si>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</si>
  <si>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</si>
  <si>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</si>
  <si>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</si>
  <si>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</si>
  <si>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</si>
  <si>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</si>
  <si>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</si>
  <si>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</si>
  <si>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</si>
  <si>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</si>
  <si>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23.12.10</t>
  </si>
  <si>
    <t>24.12.10</t>
  </si>
  <si>
    <t>25.12.10</t>
  </si>
  <si>
    <t>26.12.10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</si>
  <si>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</si>
  <si>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</si>
  <si>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</si>
  <si>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</si>
  <si>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</si>
  <si>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</si>
  <si>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</si>
  <si>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</si>
  <si>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</si>
  <si>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</si>
  <si>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</si>
  <si>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</si>
  <si>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</si>
  <si>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</si>
  <si>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</si>
  <si>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</si>
  <si>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Содержание и ремонт систем водоотвода</t>
  </si>
  <si>
    <t>Ремонт внутридомовых сетей горячего водоснабжения</t>
  </si>
  <si>
    <t>Обследование спец. организациями</t>
  </si>
  <si>
    <t>Ремонт и обслуживание кол.приборов учёта тепловой энергии</t>
  </si>
  <si>
    <t>31.03.2019 г.</t>
  </si>
  <si>
    <t>01.01.2018 г.</t>
  </si>
  <si>
    <t>31.12.2018 г.</t>
  </si>
  <si>
    <t>Отчет об исполнении управляющей организацией ООО "УК "Слобода" договора управления за 2018 год по дому № 7/2  ул. Семашко в                        г. Липецке</t>
  </si>
  <si>
    <t>Мехуборка (асфальт) в зимний период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</si>
</sst>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52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  <font>
      <sz val="12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3" applyNumberFormat="0" applyAlignment="0" applyProtection="0"/>
    <xf numFmtId="0" fontId="30" fillId="27" borderId="4" applyNumberFormat="0" applyAlignment="0" applyProtection="0"/>
    <xf numFmtId="0" fontId="31" fillId="27" borderId="3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8" borderId="9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9" fontId="27" fillId="0" borderId="0" applyFont="0" applyFill="0" applyBorder="0" applyAlignment="0" applyProtection="0"/>
    <xf numFmtId="0" fontId="41" fillId="0" borderId="11" applyNumberFormat="0" applyFill="0" applyAlignment="0" applyProtection="0"/>
    <xf numFmtId="0" fontId="42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8">
    <xf numFmtId="0" fontId="0" fillId="0" borderId="0" xfId="0" applyAlignment="1">
      <alignment/>
    </xf>
    <xf numFmtId="4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4" fontId="3" fillId="0" borderId="12" xfId="0" applyNumberFormat="1" applyFont="1" applyFill="1" applyBorder="1" applyAlignment="1">
      <alignment horizontal="center" vertical="top" wrapText="1"/>
    </xf>
    <xf numFmtId="0" fontId="45" fillId="0" borderId="0" xfId="0" applyFont="1" applyFill="1" applyAlignment="1">
      <alignment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35" fillId="0" borderId="0" xfId="0" applyFont="1" applyFill="1" applyAlignment="1">
      <alignment/>
    </xf>
    <xf numFmtId="49" fontId="47" fillId="0" borderId="12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27" fillId="0" borderId="0" xfId="0" applyFont="1" applyFill="1" applyAlignment="1">
      <alignment/>
    </xf>
    <xf numFmtId="0" fontId="48" fillId="0" borderId="12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0" fontId="49" fillId="0" borderId="0" xfId="0" applyFont="1" applyFill="1" applyAlignment="1">
      <alignment/>
    </xf>
    <xf numFmtId="49" fontId="44" fillId="0" borderId="12" xfId="0" applyNumberFormat="1" applyFont="1" applyFill="1" applyBorder="1" applyAlignment="1">
      <alignment horizontal="center" vertical="center" wrapText="1"/>
    </xf>
    <xf numFmtId="2" fontId="44" fillId="0" borderId="12" xfId="0" applyNumberFormat="1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left" vertical="center" wrapText="1"/>
    </xf>
    <xf numFmtId="0" fontId="44" fillId="0" borderId="0" xfId="0" applyFont="1" applyFill="1" applyAlignment="1">
      <alignment horizontal="left" vertical="center" wrapText="1"/>
    </xf>
    <xf numFmtId="0" fontId="44" fillId="0" borderId="0" xfId="0" applyFont="1" applyFill="1" applyBorder="1" applyAlignment="1">
      <alignment horizontal="left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 horizontal="center" vertical="center" wrapText="1"/>
    </xf>
    <xf numFmtId="4" fontId="48" fillId="0" borderId="12" xfId="0" applyNumberFormat="1" applyFont="1" applyFill="1" applyBorder="1" applyAlignment="1">
      <alignment horizontal="center" vertical="center" wrapText="1"/>
    </xf>
    <xf numFmtId="2" fontId="46" fillId="0" borderId="0" xfId="0" applyNumberFormat="1" applyFont="1" applyFill="1" applyAlignment="1">
      <alignment horizontal="center" vertical="center" wrapText="1"/>
    </xf>
    <xf numFmtId="2" fontId="48" fillId="0" borderId="0" xfId="0" applyNumberFormat="1" applyFont="1" applyFill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49" fontId="48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182" fontId="47" fillId="0" borderId="12" xfId="0" applyNumberFormat="1" applyFont="1" applyFill="1" applyBorder="1" applyAlignment="1">
      <alignment horizontal="center" vertical="center" wrapText="1"/>
    </xf>
    <xf numFmtId="4" fontId="44" fillId="0" borderId="12" xfId="0" applyNumberFormat="1" applyFont="1" applyFill="1" applyBorder="1" applyAlignment="1">
      <alignment horizontal="center" vertical="center" wrapText="1"/>
    </xf>
    <xf numFmtId="182" fontId="44" fillId="0" borderId="12" xfId="0" applyNumberFormat="1" applyFont="1" applyFill="1" applyBorder="1" applyAlignment="1">
      <alignment horizontal="center" vertical="center" wrapText="1"/>
    </xf>
    <xf numFmtId="2" fontId="44" fillId="0" borderId="0" xfId="0" applyNumberFormat="1" applyFont="1" applyFill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48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59;&#1050;%202018%20&#1079;&#1072;&#1087;&#1086;&#1083;&#1085;&#1077;&#1085;&#1085;&#1099;&#1081;%20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7\&#1059;&#1050;\&#1059;&#1087;&#1088;&#1072;&#1074;&#1083;&#1077;&#1085;&#1080;&#1077;%20&#1059;&#1054;\&#1091;&#1083;.%20&#1057;&#1077;&#1084;&#1072;&#1096;&#1082;&#1086;,%20&#1076;.%207-2%20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8;&#1072;&#1088;&#1080;&#1092;%20&#1075;&#1086;&#1076;%20201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8;&#1072;&#1088;&#1080;&#1092;%20&#1075;&#1086;&#1076;%202018%20-%20&#1082;&#1086;&#1087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правл 2017"/>
      <sheetName val="непоср 2017"/>
    </sheetNames>
    <sheetDataSet>
      <sheetData sheetId="0">
        <row r="74">
          <cell r="I74">
            <v>996.05</v>
          </cell>
          <cell r="M74">
            <v>27737.68</v>
          </cell>
          <cell r="P74">
            <v>25636.104</v>
          </cell>
          <cell r="U74">
            <v>29087.118000000002</v>
          </cell>
          <cell r="V74">
            <v>13872.12</v>
          </cell>
          <cell r="Z74">
            <v>31059.125999999997</v>
          </cell>
          <cell r="AA74">
            <v>8</v>
          </cell>
          <cell r="AB74">
            <v>8</v>
          </cell>
          <cell r="AD74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0</v>
          </cell>
        </row>
        <row r="24">
          <cell r="D24">
            <v>-84.84393159998581</v>
          </cell>
        </row>
        <row r="25">
          <cell r="D25">
            <v>23479.66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Зегеля 21а"/>
      <sheetName val="Плеханова 3 с 01.09.18"/>
      <sheetName val="Лист1"/>
    </sheetNames>
    <sheetDataSet>
      <sheetData sheetId="2">
        <row r="122">
          <cell r="AS122">
            <v>154629.7157652</v>
          </cell>
        </row>
        <row r="123">
          <cell r="AS123">
            <v>214933.19453640003</v>
          </cell>
        </row>
        <row r="124">
          <cell r="AS124">
            <v>40274.976720000006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2">
        <row r="3">
          <cell r="AS3">
            <v>2738.9</v>
          </cell>
        </row>
        <row r="37">
          <cell r="AS37">
            <v>0.129194</v>
          </cell>
        </row>
        <row r="41">
          <cell r="AS41">
            <v>0.200873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80"/>
  <sheetViews>
    <sheetView tabSelected="1" view="pageBreakPreview" zoomScaleNormal="90" zoomScaleSheetLayoutView="100" zoomScalePageLayoutView="0" workbookViewId="0" topLeftCell="A1">
      <selection activeCell="B6" sqref="B6"/>
    </sheetView>
  </sheetViews>
  <sheetFormatPr defaultColWidth="9.140625" defaultRowHeight="15"/>
  <cols>
    <col min="1" max="1" width="9.140625" style="2" customWidth="1"/>
    <col min="2" max="2" width="62.421875" style="3" customWidth="1"/>
    <col min="3" max="3" width="24.28125" style="3" customWidth="1"/>
    <col min="4" max="4" width="62.7109375" style="3" customWidth="1"/>
    <col min="5" max="5" width="18.7109375" style="3" hidden="1" customWidth="1"/>
    <col min="6" max="6" width="17.8515625" style="3" hidden="1" customWidth="1"/>
    <col min="7" max="7" width="9.140625" style="3" hidden="1" customWidth="1"/>
    <col min="8" max="9" width="0" style="3" hidden="1" customWidth="1"/>
    <col min="10" max="22" width="9.140625" style="3" customWidth="1"/>
    <col min="23" max="16384" width="9.140625" style="4" customWidth="1"/>
  </cols>
  <sheetData>
    <row r="1" ht="15.75">
      <c r="E1" s="3" t="s">
        <v>326</v>
      </c>
    </row>
    <row r="2" spans="1:22" s="6" customFormat="1" ht="33.75" customHeight="1">
      <c r="A2" s="46" t="s">
        <v>384</v>
      </c>
      <c r="B2" s="46"/>
      <c r="C2" s="46"/>
      <c r="D2" s="46"/>
      <c r="E2" s="5">
        <v>2738.9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65</v>
      </c>
      <c r="B4" s="8" t="s">
        <v>66</v>
      </c>
      <c r="C4" s="8" t="s">
        <v>67</v>
      </c>
      <c r="D4" s="8" t="s">
        <v>68</v>
      </c>
    </row>
    <row r="5" spans="1:4" ht="15.75">
      <c r="A5" s="7" t="s">
        <v>71</v>
      </c>
      <c r="B5" s="8" t="s">
        <v>69</v>
      </c>
      <c r="C5" s="8" t="s">
        <v>70</v>
      </c>
      <c r="D5" s="9" t="s">
        <v>381</v>
      </c>
    </row>
    <row r="6" spans="1:4" ht="15.75">
      <c r="A6" s="7" t="s">
        <v>72</v>
      </c>
      <c r="B6" s="8" t="s">
        <v>73</v>
      </c>
      <c r="C6" s="8" t="s">
        <v>70</v>
      </c>
      <c r="D6" s="9" t="s">
        <v>382</v>
      </c>
    </row>
    <row r="7" spans="1:4" ht="15.75">
      <c r="A7" s="7" t="s">
        <v>59</v>
      </c>
      <c r="B7" s="8" t="s">
        <v>74</v>
      </c>
      <c r="C7" s="8" t="s">
        <v>70</v>
      </c>
      <c r="D7" s="9" t="s">
        <v>383</v>
      </c>
    </row>
    <row r="8" spans="1:4" ht="42.75" customHeight="1">
      <c r="A8" s="45" t="s">
        <v>106</v>
      </c>
      <c r="B8" s="45"/>
      <c r="C8" s="45"/>
      <c r="D8" s="45"/>
    </row>
    <row r="9" spans="1:4" ht="15.75">
      <c r="A9" s="7" t="s">
        <v>60</v>
      </c>
      <c r="B9" s="8" t="s">
        <v>75</v>
      </c>
      <c r="C9" s="8" t="s">
        <v>76</v>
      </c>
      <c r="D9" s="37">
        <f>'[2]по форме'!$D$23</f>
        <v>0</v>
      </c>
    </row>
    <row r="10" spans="1:6" ht="15.75">
      <c r="A10" s="7" t="s">
        <v>61</v>
      </c>
      <c r="B10" s="8" t="s">
        <v>77</v>
      </c>
      <c r="C10" s="8" t="s">
        <v>76</v>
      </c>
      <c r="D10" s="37">
        <f>'[2]по форме'!$D$24</f>
        <v>-84.84393159998581</v>
      </c>
      <c r="F10" s="1"/>
    </row>
    <row r="11" spans="1:4" ht="15.75">
      <c r="A11" s="7" t="s">
        <v>78</v>
      </c>
      <c r="B11" s="8" t="s">
        <v>79</v>
      </c>
      <c r="C11" s="8" t="s">
        <v>76</v>
      </c>
      <c r="D11" s="37">
        <f>'[2]по форме'!$D$25</f>
        <v>23479.66</v>
      </c>
    </row>
    <row r="12" spans="1:4" ht="31.5">
      <c r="A12" s="7" t="s">
        <v>80</v>
      </c>
      <c r="B12" s="8" t="s">
        <v>81</v>
      </c>
      <c r="C12" s="8" t="s">
        <v>76</v>
      </c>
      <c r="D12" s="37">
        <f>D13+D14+D15</f>
        <v>409837.88702160004</v>
      </c>
    </row>
    <row r="13" spans="1:4" ht="15.75">
      <c r="A13" s="7" t="s">
        <v>97</v>
      </c>
      <c r="B13" s="10" t="s">
        <v>82</v>
      </c>
      <c r="C13" s="8" t="s">
        <v>76</v>
      </c>
      <c r="D13" s="37">
        <f>'[3]ук(2016)'!$AS$123</f>
        <v>214933.19453640003</v>
      </c>
    </row>
    <row r="14" spans="1:4" ht="15.75">
      <c r="A14" s="7" t="s">
        <v>98</v>
      </c>
      <c r="B14" s="10" t="s">
        <v>83</v>
      </c>
      <c r="C14" s="8" t="s">
        <v>76</v>
      </c>
      <c r="D14" s="37">
        <f>'[3]ук(2016)'!$AS$122</f>
        <v>154629.7157652</v>
      </c>
    </row>
    <row r="15" spans="1:4" ht="15.75">
      <c r="A15" s="7" t="s">
        <v>99</v>
      </c>
      <c r="B15" s="10" t="s">
        <v>84</v>
      </c>
      <c r="C15" s="8" t="s">
        <v>76</v>
      </c>
      <c r="D15" s="37">
        <f>'[3]ук(2016)'!$AS$124</f>
        <v>40274.976720000006</v>
      </c>
    </row>
    <row r="16" spans="1:4" ht="15.75">
      <c r="A16" s="10" t="s">
        <v>85</v>
      </c>
      <c r="B16" s="10" t="s">
        <v>86</v>
      </c>
      <c r="C16" s="10" t="s">
        <v>76</v>
      </c>
      <c r="D16" s="11">
        <f>D17</f>
        <v>390536.38702160004</v>
      </c>
    </row>
    <row r="17" spans="1:4" ht="31.5">
      <c r="A17" s="10" t="s">
        <v>62</v>
      </c>
      <c r="B17" s="10" t="s">
        <v>100</v>
      </c>
      <c r="C17" s="10" t="s">
        <v>76</v>
      </c>
      <c r="D17" s="11">
        <f>D12-D25+D264+D280</f>
        <v>390536.38702160004</v>
      </c>
    </row>
    <row r="18" spans="1:4" ht="31.5">
      <c r="A18" s="10" t="s">
        <v>87</v>
      </c>
      <c r="B18" s="10" t="s">
        <v>101</v>
      </c>
      <c r="C18" s="10" t="s">
        <v>76</v>
      </c>
      <c r="D18" s="11">
        <v>0</v>
      </c>
    </row>
    <row r="19" spans="1:4" ht="15.75">
      <c r="A19" s="10" t="s">
        <v>63</v>
      </c>
      <c r="B19" s="10" t="s">
        <v>88</v>
      </c>
      <c r="C19" s="10" t="s">
        <v>76</v>
      </c>
      <c r="D19" s="11">
        <v>0</v>
      </c>
    </row>
    <row r="20" spans="1:4" ht="15.75">
      <c r="A20" s="10" t="s">
        <v>64</v>
      </c>
      <c r="B20" s="10" t="s">
        <v>89</v>
      </c>
      <c r="C20" s="10" t="s">
        <v>76</v>
      </c>
      <c r="D20" s="11">
        <v>0</v>
      </c>
    </row>
    <row r="21" spans="1:4" ht="15.75">
      <c r="A21" s="10" t="s">
        <v>90</v>
      </c>
      <c r="B21" s="10" t="s">
        <v>91</v>
      </c>
      <c r="C21" s="10" t="s">
        <v>76</v>
      </c>
      <c r="D21" s="11">
        <v>0</v>
      </c>
    </row>
    <row r="22" spans="1:4" ht="15.75">
      <c r="A22" s="10" t="s">
        <v>92</v>
      </c>
      <c r="B22" s="10" t="s">
        <v>93</v>
      </c>
      <c r="C22" s="10" t="s">
        <v>76</v>
      </c>
      <c r="D22" s="11">
        <f>D16+D10+D9</f>
        <v>390451.54309000005</v>
      </c>
    </row>
    <row r="23" spans="1:4" ht="15.75">
      <c r="A23" s="10" t="s">
        <v>94</v>
      </c>
      <c r="B23" s="10" t="s">
        <v>102</v>
      </c>
      <c r="C23" s="10" t="s">
        <v>76</v>
      </c>
      <c r="D23" s="11">
        <f>'[1]Управл 2017'!$I$74</f>
        <v>996.05</v>
      </c>
    </row>
    <row r="24" spans="1:4" ht="15.75">
      <c r="A24" s="10" t="s">
        <v>95</v>
      </c>
      <c r="B24" s="10" t="s">
        <v>103</v>
      </c>
      <c r="C24" s="10" t="s">
        <v>76</v>
      </c>
      <c r="D24" s="11">
        <f>D22-D259</f>
        <v>10534.348468800075</v>
      </c>
    </row>
    <row r="25" spans="1:5" ht="15.75">
      <c r="A25" s="10" t="s">
        <v>96</v>
      </c>
      <c r="B25" s="10" t="s">
        <v>104</v>
      </c>
      <c r="C25" s="10" t="s">
        <v>76</v>
      </c>
      <c r="D25" s="11">
        <f>'[1]Управл 2017'!$M$74</f>
        <v>27737.68</v>
      </c>
      <c r="E25" s="1">
        <f>23479.66</f>
        <v>23479.66</v>
      </c>
    </row>
    <row r="26" spans="1:22" s="12" customFormat="1" ht="35.25" customHeight="1">
      <c r="A26" s="47" t="s">
        <v>105</v>
      </c>
      <c r="B26" s="47"/>
      <c r="C26" s="47"/>
      <c r="D26" s="47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</row>
    <row r="27" spans="1:22" s="16" customFormat="1" ht="31.5">
      <c r="A27" s="13" t="s">
        <v>116</v>
      </c>
      <c r="B27" s="14" t="s">
        <v>107</v>
      </c>
      <c r="C27" s="14" t="s">
        <v>70</v>
      </c>
      <c r="D27" s="14" t="s">
        <v>10</v>
      </c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</row>
    <row r="28" spans="1:22" s="20" customFormat="1" ht="15.75">
      <c r="A28" s="17" t="s">
        <v>112</v>
      </c>
      <c r="B28" s="18" t="s">
        <v>108</v>
      </c>
      <c r="C28" s="18" t="s">
        <v>76</v>
      </c>
      <c r="D28" s="18">
        <f>E28</f>
        <v>29087.118000000002</v>
      </c>
      <c r="E28" s="32">
        <f>'[1]Управл 2017'!$U$74</f>
        <v>29087.118000000002</v>
      </c>
      <c r="F28" s="19">
        <f>0.885*12*E2</f>
        <v>29087.118000000002</v>
      </c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</row>
    <row r="29" spans="1:22" s="20" customFormat="1" ht="31.5">
      <c r="A29" s="17" t="s">
        <v>113</v>
      </c>
      <c r="B29" s="18" t="s">
        <v>109</v>
      </c>
      <c r="C29" s="18" t="s">
        <v>70</v>
      </c>
      <c r="D29" s="18" t="s">
        <v>4</v>
      </c>
      <c r="E29" s="15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</row>
    <row r="30" spans="1:22" s="20" customFormat="1" ht="15.75">
      <c r="A30" s="17" t="s">
        <v>114</v>
      </c>
      <c r="B30" s="18" t="s">
        <v>110</v>
      </c>
      <c r="C30" s="18" t="s">
        <v>70</v>
      </c>
      <c r="D30" s="18" t="s">
        <v>11</v>
      </c>
      <c r="E30" s="15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</row>
    <row r="31" spans="1:22" s="20" customFormat="1" ht="15.75">
      <c r="A31" s="17" t="s">
        <v>115</v>
      </c>
      <c r="B31" s="18" t="s">
        <v>67</v>
      </c>
      <c r="C31" s="18" t="s">
        <v>70</v>
      </c>
      <c r="D31" s="18" t="s">
        <v>12</v>
      </c>
      <c r="E31" s="15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</row>
    <row r="32" spans="1:22" s="20" customFormat="1" ht="15.75">
      <c r="A32" s="17" t="s">
        <v>117</v>
      </c>
      <c r="B32" s="18" t="s">
        <v>111</v>
      </c>
      <c r="C32" s="18" t="s">
        <v>76</v>
      </c>
      <c r="D32" s="38">
        <f>E28/E2</f>
        <v>10.620000000000001</v>
      </c>
      <c r="E32" s="15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</row>
    <row r="33" spans="1:22" s="23" customFormat="1" ht="31.5">
      <c r="A33" s="36" t="s">
        <v>118</v>
      </c>
      <c r="B33" s="21" t="s">
        <v>107</v>
      </c>
      <c r="C33" s="21" t="s">
        <v>70</v>
      </c>
      <c r="D33" s="21" t="s">
        <v>13</v>
      </c>
      <c r="E33" s="22" t="s">
        <v>328</v>
      </c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</row>
    <row r="34" spans="1:22" s="12" customFormat="1" ht="15.75">
      <c r="A34" s="24" t="s">
        <v>119</v>
      </c>
      <c r="B34" s="9" t="s">
        <v>108</v>
      </c>
      <c r="C34" s="9" t="s">
        <v>76</v>
      </c>
      <c r="D34" s="39">
        <f>E35+E39+E43+E47+E51+E55</f>
        <v>35318.659999999996</v>
      </c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</row>
    <row r="35" spans="1:22" s="12" customFormat="1" ht="31.5">
      <c r="A35" s="24" t="s">
        <v>120</v>
      </c>
      <c r="B35" s="9" t="s">
        <v>109</v>
      </c>
      <c r="C35" s="9" t="s">
        <v>70</v>
      </c>
      <c r="D35" s="9" t="s">
        <v>14</v>
      </c>
      <c r="E35" s="35">
        <v>1774.81</v>
      </c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</row>
    <row r="36" spans="1:22" s="12" customFormat="1" ht="15.75">
      <c r="A36" s="24" t="s">
        <v>121</v>
      </c>
      <c r="B36" s="9" t="s">
        <v>110</v>
      </c>
      <c r="C36" s="9" t="s">
        <v>70</v>
      </c>
      <c r="D36" s="9" t="s">
        <v>21</v>
      </c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</row>
    <row r="37" spans="1:22" s="12" customFormat="1" ht="15.75">
      <c r="A37" s="24" t="s">
        <v>122</v>
      </c>
      <c r="B37" s="9" t="s">
        <v>67</v>
      </c>
      <c r="C37" s="9" t="s">
        <v>70</v>
      </c>
      <c r="D37" s="9" t="s">
        <v>12</v>
      </c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</row>
    <row r="38" spans="1:22" s="12" customFormat="1" ht="15.75">
      <c r="A38" s="24" t="s">
        <v>123</v>
      </c>
      <c r="B38" s="9" t="s">
        <v>111</v>
      </c>
      <c r="C38" s="9" t="s">
        <v>76</v>
      </c>
      <c r="D38" s="25">
        <f>E35/E2</f>
        <v>0.6480010223082259</v>
      </c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</row>
    <row r="39" spans="1:22" s="12" customFormat="1" ht="31.5">
      <c r="A39" s="24" t="s">
        <v>124</v>
      </c>
      <c r="B39" s="9" t="s">
        <v>109</v>
      </c>
      <c r="C39" s="9" t="s">
        <v>70</v>
      </c>
      <c r="D39" s="9" t="s">
        <v>327</v>
      </c>
      <c r="E39" s="35">
        <v>847.96</v>
      </c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</row>
    <row r="40" spans="1:22" s="12" customFormat="1" ht="15.75">
      <c r="A40" s="24" t="s">
        <v>125</v>
      </c>
      <c r="B40" s="9" t="s">
        <v>110</v>
      </c>
      <c r="C40" s="9" t="s">
        <v>70</v>
      </c>
      <c r="D40" s="9" t="s">
        <v>38</v>
      </c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</row>
    <row r="41" spans="1:22" s="12" customFormat="1" ht="15.75">
      <c r="A41" s="24" t="s">
        <v>126</v>
      </c>
      <c r="B41" s="9" t="s">
        <v>67</v>
      </c>
      <c r="C41" s="9" t="s">
        <v>70</v>
      </c>
      <c r="D41" s="9" t="s">
        <v>12</v>
      </c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</row>
    <row r="42" spans="1:22" s="12" customFormat="1" ht="15.75">
      <c r="A42" s="24" t="s">
        <v>127</v>
      </c>
      <c r="B42" s="9" t="s">
        <v>111</v>
      </c>
      <c r="C42" s="9" t="s">
        <v>76</v>
      </c>
      <c r="D42" s="25">
        <f>E39/E2</f>
        <v>0.3095987440213224</v>
      </c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</row>
    <row r="43" spans="1:22" s="12" customFormat="1" ht="31.5">
      <c r="A43" s="24" t="s">
        <v>128</v>
      </c>
      <c r="B43" s="9" t="s">
        <v>109</v>
      </c>
      <c r="C43" s="9" t="s">
        <v>70</v>
      </c>
      <c r="D43" s="9" t="s">
        <v>15</v>
      </c>
      <c r="E43" s="35">
        <v>9330.88</v>
      </c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</row>
    <row r="44" spans="1:22" s="12" customFormat="1" ht="15.75">
      <c r="A44" s="24" t="s">
        <v>129</v>
      </c>
      <c r="B44" s="9" t="s">
        <v>110</v>
      </c>
      <c r="C44" s="9" t="s">
        <v>70</v>
      </c>
      <c r="D44" s="9" t="s">
        <v>34</v>
      </c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</row>
    <row r="45" spans="1:22" s="12" customFormat="1" ht="15.75">
      <c r="A45" s="24" t="s">
        <v>130</v>
      </c>
      <c r="B45" s="9" t="s">
        <v>67</v>
      </c>
      <c r="C45" s="9" t="s">
        <v>70</v>
      </c>
      <c r="D45" s="9" t="s">
        <v>12</v>
      </c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</row>
    <row r="46" spans="1:22" s="12" customFormat="1" ht="15.75">
      <c r="A46" s="24" t="s">
        <v>131</v>
      </c>
      <c r="B46" s="9" t="s">
        <v>111</v>
      </c>
      <c r="C46" s="9" t="s">
        <v>76</v>
      </c>
      <c r="D46" s="39">
        <f>E43/E2</f>
        <v>3.406798349702435</v>
      </c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</row>
    <row r="47" spans="1:22" s="12" customFormat="1" ht="31.5">
      <c r="A47" s="24" t="s">
        <v>341</v>
      </c>
      <c r="B47" s="9" t="s">
        <v>109</v>
      </c>
      <c r="C47" s="9" t="s">
        <v>70</v>
      </c>
      <c r="D47" s="9" t="s">
        <v>16</v>
      </c>
      <c r="E47" s="35">
        <v>23365.01</v>
      </c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</row>
    <row r="48" spans="1:22" s="12" customFormat="1" ht="15.75">
      <c r="A48" s="24" t="s">
        <v>342</v>
      </c>
      <c r="B48" s="9" t="s">
        <v>110</v>
      </c>
      <c r="C48" s="9" t="s">
        <v>70</v>
      </c>
      <c r="D48" s="9" t="s">
        <v>17</v>
      </c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</row>
    <row r="49" spans="1:22" s="12" customFormat="1" ht="15.75">
      <c r="A49" s="24" t="s">
        <v>343</v>
      </c>
      <c r="B49" s="9" t="s">
        <v>67</v>
      </c>
      <c r="C49" s="9" t="s">
        <v>70</v>
      </c>
      <c r="D49" s="9" t="s">
        <v>12</v>
      </c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</row>
    <row r="50" spans="1:22" s="12" customFormat="1" ht="15.75">
      <c r="A50" s="24" t="s">
        <v>344</v>
      </c>
      <c r="B50" s="9" t="s">
        <v>111</v>
      </c>
      <c r="C50" s="9" t="s">
        <v>76</v>
      </c>
      <c r="D50" s="25">
        <f>E47/E2</f>
        <v>8.53080068640695</v>
      </c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</row>
    <row r="51" spans="1:22" s="12" customFormat="1" ht="47.25">
      <c r="A51" s="24" t="s">
        <v>345</v>
      </c>
      <c r="B51" s="9" t="s">
        <v>109</v>
      </c>
      <c r="C51" s="9" t="s">
        <v>70</v>
      </c>
      <c r="D51" s="25" t="s">
        <v>330</v>
      </c>
      <c r="E51" s="35">
        <v>0</v>
      </c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</row>
    <row r="52" spans="1:22" s="12" customFormat="1" ht="15.75">
      <c r="A52" s="24" t="s">
        <v>346</v>
      </c>
      <c r="B52" s="9" t="s">
        <v>110</v>
      </c>
      <c r="C52" s="9" t="s">
        <v>70</v>
      </c>
      <c r="D52" s="25" t="s">
        <v>150</v>
      </c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</row>
    <row r="53" spans="1:22" s="12" customFormat="1" ht="15.75">
      <c r="A53" s="24" t="s">
        <v>347</v>
      </c>
      <c r="B53" s="9" t="s">
        <v>67</v>
      </c>
      <c r="C53" s="9" t="s">
        <v>70</v>
      </c>
      <c r="D53" s="25" t="s">
        <v>12</v>
      </c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</row>
    <row r="54" spans="1:22" s="12" customFormat="1" ht="15.75">
      <c r="A54" s="24" t="s">
        <v>348</v>
      </c>
      <c r="B54" s="9" t="s">
        <v>111</v>
      </c>
      <c r="C54" s="9" t="s">
        <v>76</v>
      </c>
      <c r="D54" s="25">
        <f>E51/E2</f>
        <v>0</v>
      </c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</row>
    <row r="55" spans="1:22" s="12" customFormat="1" ht="31.5">
      <c r="A55" s="24" t="s">
        <v>349</v>
      </c>
      <c r="B55" s="9" t="s">
        <v>109</v>
      </c>
      <c r="C55" s="9" t="s">
        <v>70</v>
      </c>
      <c r="D55" s="25" t="s">
        <v>329</v>
      </c>
      <c r="E55" s="35">
        <v>0</v>
      </c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</row>
    <row r="56" spans="1:22" s="12" customFormat="1" ht="15.75">
      <c r="A56" s="24" t="s">
        <v>350</v>
      </c>
      <c r="B56" s="9" t="s">
        <v>110</v>
      </c>
      <c r="C56" s="9" t="s">
        <v>70</v>
      </c>
      <c r="D56" s="25" t="s">
        <v>150</v>
      </c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</row>
    <row r="57" spans="1:22" s="12" customFormat="1" ht="15.75">
      <c r="A57" s="24" t="s">
        <v>351</v>
      </c>
      <c r="B57" s="9" t="s">
        <v>67</v>
      </c>
      <c r="C57" s="9" t="s">
        <v>70</v>
      </c>
      <c r="D57" s="25" t="s">
        <v>12</v>
      </c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</row>
    <row r="58" spans="1:22" s="12" customFormat="1" ht="15.75">
      <c r="A58" s="24" t="s">
        <v>352</v>
      </c>
      <c r="B58" s="9" t="s">
        <v>111</v>
      </c>
      <c r="C58" s="9" t="s">
        <v>76</v>
      </c>
      <c r="D58" s="25">
        <f>E55/E2</f>
        <v>0</v>
      </c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</row>
    <row r="59" spans="1:22" s="23" customFormat="1" ht="24.75" customHeight="1">
      <c r="A59" s="36" t="s">
        <v>132</v>
      </c>
      <c r="B59" s="21" t="s">
        <v>107</v>
      </c>
      <c r="C59" s="21" t="s">
        <v>70</v>
      </c>
      <c r="D59" s="21" t="s">
        <v>18</v>
      </c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</row>
    <row r="60" spans="1:22" s="12" customFormat="1" ht="15.75">
      <c r="A60" s="24" t="s">
        <v>133</v>
      </c>
      <c r="B60" s="9" t="s">
        <v>108</v>
      </c>
      <c r="C60" s="9" t="s">
        <v>76</v>
      </c>
      <c r="D60" s="9">
        <f>E60</f>
        <v>25636.104</v>
      </c>
      <c r="E60" s="33">
        <f>'[1]Управл 2017'!$P$74</f>
        <v>25636.104</v>
      </c>
      <c r="F60" s="35">
        <f>0.78335*12*E2</f>
        <v>25746.20778</v>
      </c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</row>
    <row r="61" spans="1:22" s="12" customFormat="1" ht="31.5">
      <c r="A61" s="24" t="s">
        <v>134</v>
      </c>
      <c r="B61" s="9" t="s">
        <v>109</v>
      </c>
      <c r="C61" s="9" t="s">
        <v>70</v>
      </c>
      <c r="D61" s="9" t="s">
        <v>19</v>
      </c>
      <c r="E61" s="22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</row>
    <row r="62" spans="1:22" s="12" customFormat="1" ht="15.75">
      <c r="A62" s="24" t="s">
        <v>135</v>
      </c>
      <c r="B62" s="9" t="s">
        <v>110</v>
      </c>
      <c r="C62" s="9" t="s">
        <v>70</v>
      </c>
      <c r="D62" s="9" t="s">
        <v>20</v>
      </c>
      <c r="E62" s="22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</row>
    <row r="63" spans="1:22" s="12" customFormat="1" ht="15.75">
      <c r="A63" s="24" t="s">
        <v>136</v>
      </c>
      <c r="B63" s="9" t="s">
        <v>67</v>
      </c>
      <c r="C63" s="9" t="s">
        <v>70</v>
      </c>
      <c r="D63" s="9" t="s">
        <v>12</v>
      </c>
      <c r="E63" s="22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</row>
    <row r="64" spans="1:22" s="12" customFormat="1" ht="15.75">
      <c r="A64" s="24" t="s">
        <v>137</v>
      </c>
      <c r="B64" s="9" t="s">
        <v>111</v>
      </c>
      <c r="C64" s="9" t="s">
        <v>76</v>
      </c>
      <c r="D64" s="40">
        <f>E60/E2</f>
        <v>9.36</v>
      </c>
      <c r="E64" s="22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</row>
    <row r="65" spans="1:22" s="23" customFormat="1" ht="15.75">
      <c r="A65" s="36" t="s">
        <v>138</v>
      </c>
      <c r="B65" s="21" t="s">
        <v>107</v>
      </c>
      <c r="C65" s="21" t="s">
        <v>70</v>
      </c>
      <c r="D65" s="21" t="s">
        <v>379</v>
      </c>
      <c r="E65" s="22">
        <v>0</v>
      </c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</row>
    <row r="66" spans="1:22" s="12" customFormat="1" ht="15.75">
      <c r="A66" s="24" t="s">
        <v>139</v>
      </c>
      <c r="B66" s="9" t="s">
        <v>108</v>
      </c>
      <c r="C66" s="9" t="s">
        <v>76</v>
      </c>
      <c r="D66" s="9">
        <v>0</v>
      </c>
      <c r="E66" s="22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</row>
    <row r="67" spans="1:22" s="12" customFormat="1" ht="31.5">
      <c r="A67" s="24" t="s">
        <v>140</v>
      </c>
      <c r="B67" s="9" t="s">
        <v>109</v>
      </c>
      <c r="C67" s="9" t="s">
        <v>70</v>
      </c>
      <c r="D67" s="9" t="s">
        <v>379</v>
      </c>
      <c r="E67" s="22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</row>
    <row r="68" spans="1:22" s="12" customFormat="1" ht="15.75">
      <c r="A68" s="24" t="s">
        <v>141</v>
      </c>
      <c r="B68" s="9" t="s">
        <v>110</v>
      </c>
      <c r="C68" s="9" t="s">
        <v>70</v>
      </c>
      <c r="D68" s="9" t="s">
        <v>27</v>
      </c>
      <c r="E68" s="22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</row>
    <row r="69" spans="1:22" s="12" customFormat="1" ht="15.75">
      <c r="A69" s="24" t="s">
        <v>142</v>
      </c>
      <c r="B69" s="9" t="s">
        <v>67</v>
      </c>
      <c r="C69" s="9" t="s">
        <v>70</v>
      </c>
      <c r="D69" s="9" t="s">
        <v>12</v>
      </c>
      <c r="E69" s="22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</row>
    <row r="70" spans="1:22" s="12" customFormat="1" ht="15.75">
      <c r="A70" s="24" t="s">
        <v>143</v>
      </c>
      <c r="B70" s="9" t="s">
        <v>111</v>
      </c>
      <c r="C70" s="9" t="s">
        <v>76</v>
      </c>
      <c r="D70" s="40">
        <f>E65/E2</f>
        <v>0</v>
      </c>
      <c r="E70" s="22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</row>
    <row r="71" spans="1:22" s="23" customFormat="1" ht="15.75">
      <c r="A71" s="36" t="s">
        <v>144</v>
      </c>
      <c r="B71" s="21" t="s">
        <v>107</v>
      </c>
      <c r="C71" s="21" t="s">
        <v>70</v>
      </c>
      <c r="D71" s="21" t="s">
        <v>23</v>
      </c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</row>
    <row r="72" spans="1:22" s="12" customFormat="1" ht="15.75">
      <c r="A72" s="24" t="s">
        <v>145</v>
      </c>
      <c r="B72" s="9" t="s">
        <v>108</v>
      </c>
      <c r="C72" s="9" t="s">
        <v>76</v>
      </c>
      <c r="D72" s="9">
        <f>E72</f>
        <v>40274.98</v>
      </c>
      <c r="E72" s="22">
        <v>40274.98</v>
      </c>
      <c r="F72" s="35">
        <f>1.2254*12*E2</f>
        <v>40274.976720000006</v>
      </c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</row>
    <row r="73" spans="1:22" s="12" customFormat="1" ht="31.5">
      <c r="A73" s="24" t="s">
        <v>146</v>
      </c>
      <c r="B73" s="9" t="s">
        <v>109</v>
      </c>
      <c r="C73" s="9" t="s">
        <v>70</v>
      </c>
      <c r="D73" s="9" t="s">
        <v>7</v>
      </c>
      <c r="E73" s="22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</row>
    <row r="74" spans="1:22" s="12" customFormat="1" ht="15.75">
      <c r="A74" s="24" t="s">
        <v>147</v>
      </c>
      <c r="B74" s="9" t="s">
        <v>110</v>
      </c>
      <c r="C74" s="9" t="s">
        <v>70</v>
      </c>
      <c r="D74" s="9" t="s">
        <v>20</v>
      </c>
      <c r="E74" s="22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</row>
    <row r="75" spans="1:22" s="12" customFormat="1" ht="15.75">
      <c r="A75" s="24" t="s">
        <v>148</v>
      </c>
      <c r="B75" s="9" t="s">
        <v>67</v>
      </c>
      <c r="C75" s="9" t="s">
        <v>70</v>
      </c>
      <c r="D75" s="9" t="s">
        <v>12</v>
      </c>
      <c r="E75" s="22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</row>
    <row r="76" spans="1:22" s="12" customFormat="1" ht="15.75">
      <c r="A76" s="24" t="s">
        <v>149</v>
      </c>
      <c r="B76" s="9" t="s">
        <v>111</v>
      </c>
      <c r="C76" s="9" t="s">
        <v>76</v>
      </c>
      <c r="D76" s="40">
        <f>E72/E2</f>
        <v>14.704801197561066</v>
      </c>
      <c r="E76" s="22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</row>
    <row r="77" spans="1:22" s="23" customFormat="1" ht="31.5">
      <c r="A77" s="36" t="s">
        <v>151</v>
      </c>
      <c r="B77" s="21" t="s">
        <v>107</v>
      </c>
      <c r="C77" s="21" t="s">
        <v>70</v>
      </c>
      <c r="D77" s="21" t="s">
        <v>57</v>
      </c>
      <c r="E77" s="22"/>
      <c r="F77" s="26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</row>
    <row r="78" spans="1:22" s="12" customFormat="1" ht="15.75">
      <c r="A78" s="24" t="s">
        <v>152</v>
      </c>
      <c r="B78" s="9" t="s">
        <v>108</v>
      </c>
      <c r="C78" s="9" t="s">
        <v>76</v>
      </c>
      <c r="D78" s="9">
        <f>E79</f>
        <v>6317.99</v>
      </c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</row>
    <row r="79" spans="1:22" s="12" customFormat="1" ht="31.5">
      <c r="A79" s="24" t="s">
        <v>153</v>
      </c>
      <c r="B79" s="9" t="s">
        <v>109</v>
      </c>
      <c r="C79" s="9" t="s">
        <v>70</v>
      </c>
      <c r="D79" s="9" t="s">
        <v>57</v>
      </c>
      <c r="E79" s="35">
        <f>6317.99</f>
        <v>6317.99</v>
      </c>
      <c r="F79" s="35">
        <f>0.190833*12*E2</f>
        <v>6272.0700444</v>
      </c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</row>
    <row r="80" spans="1:22" s="12" customFormat="1" ht="15.75">
      <c r="A80" s="24" t="s">
        <v>154</v>
      </c>
      <c r="B80" s="9" t="s">
        <v>110</v>
      </c>
      <c r="C80" s="9" t="s">
        <v>70</v>
      </c>
      <c r="D80" s="9" t="s">
        <v>150</v>
      </c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</row>
    <row r="81" spans="1:22" s="12" customFormat="1" ht="15.75">
      <c r="A81" s="24" t="s">
        <v>155</v>
      </c>
      <c r="B81" s="9" t="s">
        <v>67</v>
      </c>
      <c r="C81" s="9" t="s">
        <v>70</v>
      </c>
      <c r="D81" s="9" t="s">
        <v>12</v>
      </c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</row>
    <row r="82" spans="1:22" s="12" customFormat="1" ht="15.75">
      <c r="A82" s="24" t="s">
        <v>156</v>
      </c>
      <c r="B82" s="9" t="s">
        <v>111</v>
      </c>
      <c r="C82" s="9" t="s">
        <v>76</v>
      </c>
      <c r="D82" s="40">
        <f>E79/E2</f>
        <v>2.3067618386943662</v>
      </c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</row>
    <row r="83" spans="1:22" s="23" customFormat="1" ht="31.5">
      <c r="A83" s="36" t="s">
        <v>158</v>
      </c>
      <c r="B83" s="21" t="s">
        <v>107</v>
      </c>
      <c r="C83" s="21" t="s">
        <v>70</v>
      </c>
      <c r="D83" s="21" t="s">
        <v>58</v>
      </c>
      <c r="E83" s="35">
        <f>1027.74+635.79</f>
        <v>1663.53</v>
      </c>
      <c r="F83" s="22" t="s">
        <v>339</v>
      </c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</row>
    <row r="84" spans="1:22" s="12" customFormat="1" ht="15.75">
      <c r="A84" s="24" t="s">
        <v>159</v>
      </c>
      <c r="B84" s="9" t="s">
        <v>108</v>
      </c>
      <c r="C84" s="9" t="s">
        <v>76</v>
      </c>
      <c r="D84" s="9">
        <f>E83</f>
        <v>1663.53</v>
      </c>
      <c r="E84" s="35"/>
      <c r="F84" s="35">
        <v>40</v>
      </c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</row>
    <row r="85" spans="1:22" s="12" customFormat="1" ht="31.5">
      <c r="A85" s="24" t="s">
        <v>160</v>
      </c>
      <c r="B85" s="9" t="s">
        <v>109</v>
      </c>
      <c r="C85" s="9" t="s">
        <v>70</v>
      </c>
      <c r="D85" s="9" t="s">
        <v>58</v>
      </c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</row>
    <row r="86" spans="1:22" s="12" customFormat="1" ht="15.75">
      <c r="A86" s="24" t="s">
        <v>161</v>
      </c>
      <c r="B86" s="9" t="s">
        <v>110</v>
      </c>
      <c r="C86" s="9" t="s">
        <v>70</v>
      </c>
      <c r="D86" s="9" t="s">
        <v>157</v>
      </c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</row>
    <row r="87" spans="1:22" s="12" customFormat="1" ht="15.75">
      <c r="A87" s="24" t="s">
        <v>162</v>
      </c>
      <c r="B87" s="9" t="s">
        <v>67</v>
      </c>
      <c r="C87" s="9" t="s">
        <v>70</v>
      </c>
      <c r="D87" s="9" t="s">
        <v>22</v>
      </c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</row>
    <row r="88" spans="1:22" s="12" customFormat="1" ht="15.75">
      <c r="A88" s="24" t="s">
        <v>163</v>
      </c>
      <c r="B88" s="9" t="s">
        <v>111</v>
      </c>
      <c r="C88" s="9" t="s">
        <v>76</v>
      </c>
      <c r="D88" s="40">
        <f>E83/F84</f>
        <v>41.58825</v>
      </c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</row>
    <row r="89" spans="1:22" s="23" customFormat="1" ht="15.75">
      <c r="A89" s="36" t="s">
        <v>164</v>
      </c>
      <c r="B89" s="21" t="s">
        <v>107</v>
      </c>
      <c r="C89" s="21" t="s">
        <v>70</v>
      </c>
      <c r="D89" s="21" t="s">
        <v>24</v>
      </c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</row>
    <row r="90" spans="1:22" s="12" customFormat="1" ht="15.75">
      <c r="A90" s="24" t="s">
        <v>165</v>
      </c>
      <c r="B90" s="9" t="s">
        <v>108</v>
      </c>
      <c r="C90" s="9" t="s">
        <v>76</v>
      </c>
      <c r="D90" s="9">
        <f>E91+E95</f>
        <v>44931.246</v>
      </c>
      <c r="E90" s="22"/>
      <c r="F90" s="22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</row>
    <row r="91" spans="1:22" s="12" customFormat="1" ht="31.5">
      <c r="A91" s="24" t="s">
        <v>166</v>
      </c>
      <c r="B91" s="9" t="s">
        <v>109</v>
      </c>
      <c r="C91" s="9" t="s">
        <v>70</v>
      </c>
      <c r="D91" s="9" t="s">
        <v>6</v>
      </c>
      <c r="E91" s="33">
        <f>'[1]Управл 2017'!$V$74</f>
        <v>13872.12</v>
      </c>
      <c r="F91" s="22">
        <f>0.712702*6*E2</f>
        <v>11712.117046799998</v>
      </c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</row>
    <row r="92" spans="1:22" s="12" customFormat="1" ht="15.75">
      <c r="A92" s="24" t="s">
        <v>167</v>
      </c>
      <c r="B92" s="9" t="s">
        <v>110</v>
      </c>
      <c r="C92" s="9" t="s">
        <v>70</v>
      </c>
      <c r="D92" s="9" t="s">
        <v>25</v>
      </c>
      <c r="E92" s="22"/>
      <c r="F92" s="22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</row>
    <row r="93" spans="1:22" s="12" customFormat="1" ht="15.75">
      <c r="A93" s="24" t="s">
        <v>168</v>
      </c>
      <c r="B93" s="9" t="s">
        <v>67</v>
      </c>
      <c r="C93" s="9" t="s">
        <v>70</v>
      </c>
      <c r="D93" s="9" t="s">
        <v>12</v>
      </c>
      <c r="E93" s="22"/>
      <c r="F93" s="22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</row>
    <row r="94" spans="1:22" s="12" customFormat="1" ht="15.75">
      <c r="A94" s="24" t="s">
        <v>169</v>
      </c>
      <c r="B94" s="9" t="s">
        <v>111</v>
      </c>
      <c r="C94" s="9" t="s">
        <v>76</v>
      </c>
      <c r="D94" s="40">
        <f>E91/E2</f>
        <v>5.064850852532039</v>
      </c>
      <c r="E94" s="22"/>
      <c r="F94" s="22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</row>
    <row r="95" spans="1:22" s="12" customFormat="1" ht="31.5">
      <c r="A95" s="24" t="s">
        <v>170</v>
      </c>
      <c r="B95" s="9" t="s">
        <v>109</v>
      </c>
      <c r="C95" s="9" t="s">
        <v>70</v>
      </c>
      <c r="D95" s="9" t="s">
        <v>5</v>
      </c>
      <c r="E95" s="33">
        <f>'[1]Управл 2017'!$Z$74</f>
        <v>31059.125999999997</v>
      </c>
      <c r="F95" s="22">
        <f>1.875*6*E2</f>
        <v>30812.625</v>
      </c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</row>
    <row r="96" spans="1:22" s="12" customFormat="1" ht="15.75">
      <c r="A96" s="24" t="s">
        <v>171</v>
      </c>
      <c r="B96" s="9" t="s">
        <v>110</v>
      </c>
      <c r="C96" s="9" t="s">
        <v>70</v>
      </c>
      <c r="D96" s="9" t="s">
        <v>20</v>
      </c>
      <c r="E96" s="22"/>
      <c r="F96" s="22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</row>
    <row r="97" spans="1:22" s="12" customFormat="1" ht="15.75">
      <c r="A97" s="24" t="s">
        <v>172</v>
      </c>
      <c r="B97" s="9" t="s">
        <v>67</v>
      </c>
      <c r="C97" s="9" t="s">
        <v>70</v>
      </c>
      <c r="D97" s="9" t="s">
        <v>12</v>
      </c>
      <c r="E97" s="22"/>
      <c r="F97" s="22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</row>
    <row r="98" spans="1:22" s="12" customFormat="1" ht="15.75">
      <c r="A98" s="24" t="s">
        <v>173</v>
      </c>
      <c r="B98" s="9" t="s">
        <v>111</v>
      </c>
      <c r="C98" s="9" t="s">
        <v>76</v>
      </c>
      <c r="D98" s="40">
        <f>E95/E2</f>
        <v>11.339999999999998</v>
      </c>
      <c r="E98" s="22"/>
      <c r="F98" s="22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</row>
    <row r="99" spans="1:22" s="23" customFormat="1" ht="47.25">
      <c r="A99" s="36" t="s">
        <v>175</v>
      </c>
      <c r="B99" s="21" t="s">
        <v>107</v>
      </c>
      <c r="C99" s="21" t="s">
        <v>70</v>
      </c>
      <c r="D99" s="21" t="s">
        <v>26</v>
      </c>
      <c r="E99" s="22"/>
      <c r="F99" s="9" t="s">
        <v>340</v>
      </c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</row>
    <row r="100" spans="1:22" s="12" customFormat="1" ht="15.75">
      <c r="A100" s="24" t="s">
        <v>176</v>
      </c>
      <c r="B100" s="9" t="s">
        <v>108</v>
      </c>
      <c r="C100" s="9" t="s">
        <v>76</v>
      </c>
      <c r="D100" s="9">
        <f>E101+E105</f>
        <v>289.49</v>
      </c>
      <c r="E100" s="35"/>
      <c r="F100" s="9">
        <v>536.1</v>
      </c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</row>
    <row r="101" spans="1:22" s="12" customFormat="1" ht="31.5">
      <c r="A101" s="24" t="s">
        <v>177</v>
      </c>
      <c r="B101" s="9" t="s">
        <v>109</v>
      </c>
      <c r="C101" s="9" t="s">
        <v>70</v>
      </c>
      <c r="D101" s="9" t="s">
        <v>9</v>
      </c>
      <c r="E101" s="35">
        <f>0</f>
        <v>0</v>
      </c>
      <c r="F101" s="44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</row>
    <row r="102" spans="1:22" s="12" customFormat="1" ht="15.75">
      <c r="A102" s="24" t="s">
        <v>178</v>
      </c>
      <c r="B102" s="9" t="s">
        <v>110</v>
      </c>
      <c r="C102" s="9" t="s">
        <v>70</v>
      </c>
      <c r="D102" s="9" t="s">
        <v>27</v>
      </c>
      <c r="E102" s="35"/>
      <c r="F102" s="44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</row>
    <row r="103" spans="1:22" s="12" customFormat="1" ht="15.75">
      <c r="A103" s="24" t="s">
        <v>179</v>
      </c>
      <c r="B103" s="9" t="s">
        <v>67</v>
      </c>
      <c r="C103" s="9" t="s">
        <v>70</v>
      </c>
      <c r="D103" s="9" t="s">
        <v>174</v>
      </c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</row>
    <row r="104" spans="1:22" s="12" customFormat="1" ht="31.5">
      <c r="A104" s="24" t="s">
        <v>180</v>
      </c>
      <c r="B104" s="9" t="s">
        <v>111</v>
      </c>
      <c r="C104" s="9" t="s">
        <v>76</v>
      </c>
      <c r="D104" s="40">
        <f>E101/F100</f>
        <v>0</v>
      </c>
      <c r="E104" s="35"/>
      <c r="F104" s="9" t="s">
        <v>340</v>
      </c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</row>
    <row r="105" spans="1:22" s="12" customFormat="1" ht="31.5">
      <c r="A105" s="24" t="s">
        <v>181</v>
      </c>
      <c r="B105" s="9" t="s">
        <v>109</v>
      </c>
      <c r="C105" s="9" t="s">
        <v>70</v>
      </c>
      <c r="D105" s="9" t="s">
        <v>8</v>
      </c>
      <c r="E105" s="35">
        <v>289.49</v>
      </c>
      <c r="F105" s="9">
        <f>F100</f>
        <v>536.1</v>
      </c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</row>
    <row r="106" spans="1:22" s="12" customFormat="1" ht="15.75">
      <c r="A106" s="24" t="s">
        <v>182</v>
      </c>
      <c r="B106" s="9" t="s">
        <v>110</v>
      </c>
      <c r="C106" s="9" t="s">
        <v>70</v>
      </c>
      <c r="D106" s="9" t="s">
        <v>28</v>
      </c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</row>
    <row r="107" spans="1:22" s="12" customFormat="1" ht="15.75">
      <c r="A107" s="24" t="s">
        <v>183</v>
      </c>
      <c r="B107" s="9" t="s">
        <v>67</v>
      </c>
      <c r="C107" s="9" t="s">
        <v>70</v>
      </c>
      <c r="D107" s="9" t="s">
        <v>174</v>
      </c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</row>
    <row r="108" spans="1:22" s="12" customFormat="1" ht="15.75">
      <c r="A108" s="24" t="s">
        <v>184</v>
      </c>
      <c r="B108" s="9" t="s">
        <v>111</v>
      </c>
      <c r="C108" s="9" t="s">
        <v>76</v>
      </c>
      <c r="D108" s="40">
        <f>E105/F105</f>
        <v>0.5399925387054654</v>
      </c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</row>
    <row r="109" spans="1:22" s="23" customFormat="1" ht="63">
      <c r="A109" s="36" t="s">
        <v>185</v>
      </c>
      <c r="B109" s="21" t="s">
        <v>107</v>
      </c>
      <c r="C109" s="21" t="s">
        <v>70</v>
      </c>
      <c r="D109" s="21" t="s">
        <v>29</v>
      </c>
      <c r="E109" s="22"/>
      <c r="F109" s="35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</row>
    <row r="110" spans="1:22" s="12" customFormat="1" ht="15.75">
      <c r="A110" s="24" t="s">
        <v>186</v>
      </c>
      <c r="B110" s="9" t="s">
        <v>108</v>
      </c>
      <c r="C110" s="9" t="s">
        <v>76</v>
      </c>
      <c r="D110" s="25">
        <f>E111+E115+E123+E127+E131+E135+E139+E143+E147+E151+E155+E159+E167+E163+E119</f>
        <v>74764.9188</v>
      </c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</row>
    <row r="111" spans="1:22" s="12" customFormat="1" ht="31.5">
      <c r="A111" s="24" t="s">
        <v>187</v>
      </c>
      <c r="B111" s="9" t="s">
        <v>109</v>
      </c>
      <c r="C111" s="9" t="s">
        <v>70</v>
      </c>
      <c r="D111" s="9" t="s">
        <v>30</v>
      </c>
      <c r="E111" s="35">
        <f>1417.75</f>
        <v>1417.75</v>
      </c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</row>
    <row r="112" spans="1:22" s="12" customFormat="1" ht="15.75">
      <c r="A112" s="24" t="s">
        <v>188</v>
      </c>
      <c r="B112" s="9" t="s">
        <v>110</v>
      </c>
      <c r="C112" s="9" t="s">
        <v>70</v>
      </c>
      <c r="D112" s="9" t="s">
        <v>25</v>
      </c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</row>
    <row r="113" spans="1:22" s="12" customFormat="1" ht="15.75">
      <c r="A113" s="24" t="s">
        <v>189</v>
      </c>
      <c r="B113" s="9" t="s">
        <v>67</v>
      </c>
      <c r="C113" s="9" t="s">
        <v>70</v>
      </c>
      <c r="D113" s="9" t="s">
        <v>12</v>
      </c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</row>
    <row r="114" spans="1:22" s="12" customFormat="1" ht="15.75">
      <c r="A114" s="24" t="s">
        <v>190</v>
      </c>
      <c r="B114" s="9" t="s">
        <v>111</v>
      </c>
      <c r="C114" s="9" t="s">
        <v>76</v>
      </c>
      <c r="D114" s="40">
        <f>E111/E2</f>
        <v>0.5176348168972945</v>
      </c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</row>
    <row r="115" spans="1:22" s="12" customFormat="1" ht="31.5">
      <c r="A115" s="24" t="s">
        <v>191</v>
      </c>
      <c r="B115" s="9" t="s">
        <v>109</v>
      </c>
      <c r="C115" s="9" t="s">
        <v>70</v>
      </c>
      <c r="D115" s="9" t="s">
        <v>31</v>
      </c>
      <c r="E115" s="41">
        <f>6532.28</f>
        <v>6532.28</v>
      </c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</row>
    <row r="116" spans="1:22" s="12" customFormat="1" ht="15.75">
      <c r="A116" s="24" t="s">
        <v>192</v>
      </c>
      <c r="B116" s="9" t="s">
        <v>110</v>
      </c>
      <c r="C116" s="9" t="s">
        <v>70</v>
      </c>
      <c r="D116" s="9" t="s">
        <v>32</v>
      </c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</row>
    <row r="117" spans="1:22" s="12" customFormat="1" ht="15.75">
      <c r="A117" s="24" t="s">
        <v>193</v>
      </c>
      <c r="B117" s="9" t="s">
        <v>67</v>
      </c>
      <c r="C117" s="9" t="s">
        <v>70</v>
      </c>
      <c r="D117" s="9" t="s">
        <v>12</v>
      </c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</row>
    <row r="118" spans="1:22" s="12" customFormat="1" ht="15.75">
      <c r="A118" s="24" t="s">
        <v>194</v>
      </c>
      <c r="B118" s="9" t="s">
        <v>111</v>
      </c>
      <c r="C118" s="9" t="s">
        <v>76</v>
      </c>
      <c r="D118" s="40">
        <f>E115/E2</f>
        <v>2.3850012778852823</v>
      </c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</row>
    <row r="119" spans="1:22" s="12" customFormat="1" ht="31.5">
      <c r="A119" s="24"/>
      <c r="B119" s="9" t="s">
        <v>109</v>
      </c>
      <c r="C119" s="9" t="s">
        <v>70</v>
      </c>
      <c r="D119" s="40" t="s">
        <v>385</v>
      </c>
      <c r="E119" s="35">
        <f>1312.75</f>
        <v>1312.75</v>
      </c>
      <c r="F119" s="34"/>
      <c r="G119" s="34"/>
      <c r="H119" s="34"/>
      <c r="I119" s="34"/>
      <c r="J119" s="34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</row>
    <row r="120" spans="1:22" s="12" customFormat="1" ht="15.75">
      <c r="A120" s="24"/>
      <c r="B120" s="9" t="s">
        <v>110</v>
      </c>
      <c r="C120" s="9" t="s">
        <v>70</v>
      </c>
      <c r="D120" s="40" t="s">
        <v>27</v>
      </c>
      <c r="E120" s="35"/>
      <c r="F120" s="34"/>
      <c r="G120" s="34"/>
      <c r="H120" s="34"/>
      <c r="I120" s="34"/>
      <c r="J120" s="34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</row>
    <row r="121" spans="1:22" s="12" customFormat="1" ht="15.75">
      <c r="A121" s="24"/>
      <c r="B121" s="9" t="s">
        <v>67</v>
      </c>
      <c r="C121" s="9" t="s">
        <v>70</v>
      </c>
      <c r="D121" s="40" t="s">
        <v>12</v>
      </c>
      <c r="E121" s="35"/>
      <c r="F121" s="34"/>
      <c r="G121" s="34"/>
      <c r="H121" s="34"/>
      <c r="I121" s="34"/>
      <c r="J121" s="34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</row>
    <row r="122" spans="1:22" s="12" customFormat="1" ht="15.75">
      <c r="A122" s="24"/>
      <c r="B122" s="9" t="s">
        <v>111</v>
      </c>
      <c r="C122" s="9" t="s">
        <v>76</v>
      </c>
      <c r="D122" s="40">
        <f>E119/E2</f>
        <v>0.4792982584249151</v>
      </c>
      <c r="E122" s="35"/>
      <c r="F122" s="34"/>
      <c r="G122" s="34"/>
      <c r="H122" s="34"/>
      <c r="I122" s="34"/>
      <c r="J122" s="34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</row>
    <row r="123" spans="1:22" s="12" customFormat="1" ht="31.5">
      <c r="A123" s="24" t="s">
        <v>195</v>
      </c>
      <c r="B123" s="9" t="s">
        <v>109</v>
      </c>
      <c r="C123" s="9" t="s">
        <v>70</v>
      </c>
      <c r="D123" s="9" t="s">
        <v>3</v>
      </c>
      <c r="E123" s="35">
        <f>2134.01</f>
        <v>2134.01</v>
      </c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</row>
    <row r="124" spans="1:22" s="12" customFormat="1" ht="15.75">
      <c r="A124" s="24" t="s">
        <v>196</v>
      </c>
      <c r="B124" s="9" t="s">
        <v>110</v>
      </c>
      <c r="C124" s="9" t="s">
        <v>70</v>
      </c>
      <c r="D124" s="9" t="s">
        <v>33</v>
      </c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</row>
    <row r="125" spans="1:22" s="12" customFormat="1" ht="15.75">
      <c r="A125" s="24" t="s">
        <v>197</v>
      </c>
      <c r="B125" s="9" t="s">
        <v>67</v>
      </c>
      <c r="C125" s="9" t="s">
        <v>70</v>
      </c>
      <c r="D125" s="9" t="s">
        <v>12</v>
      </c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</row>
    <row r="126" spans="1:22" s="12" customFormat="1" ht="15.75">
      <c r="A126" s="24" t="s">
        <v>198</v>
      </c>
      <c r="B126" s="9" t="s">
        <v>111</v>
      </c>
      <c r="C126" s="9" t="s">
        <v>76</v>
      </c>
      <c r="D126" s="40">
        <f>E123/E2</f>
        <v>0.7791485632918326</v>
      </c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</row>
    <row r="127" spans="1:22" s="12" customFormat="1" ht="31.5">
      <c r="A127" s="24" t="s">
        <v>199</v>
      </c>
      <c r="B127" s="9" t="s">
        <v>109</v>
      </c>
      <c r="C127" s="9" t="s">
        <v>70</v>
      </c>
      <c r="D127" s="9" t="s">
        <v>2</v>
      </c>
      <c r="E127" s="35">
        <f>23071.89</f>
        <v>23071.89</v>
      </c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</row>
    <row r="128" spans="1:22" s="12" customFormat="1" ht="15.75">
      <c r="A128" s="24" t="s">
        <v>200</v>
      </c>
      <c r="B128" s="9" t="s">
        <v>110</v>
      </c>
      <c r="C128" s="9" t="s">
        <v>70</v>
      </c>
      <c r="D128" s="9" t="s">
        <v>34</v>
      </c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</row>
    <row r="129" spans="1:22" s="12" customFormat="1" ht="15.75">
      <c r="A129" s="24" t="s">
        <v>201</v>
      </c>
      <c r="B129" s="9" t="s">
        <v>67</v>
      </c>
      <c r="C129" s="9" t="s">
        <v>70</v>
      </c>
      <c r="D129" s="9" t="s">
        <v>12</v>
      </c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</row>
    <row r="130" spans="1:22" s="12" customFormat="1" ht="15.75">
      <c r="A130" s="24" t="s">
        <v>202</v>
      </c>
      <c r="B130" s="9" t="s">
        <v>111</v>
      </c>
      <c r="C130" s="9" t="s">
        <v>76</v>
      </c>
      <c r="D130" s="40">
        <f>E127/E2</f>
        <v>8.423779619555296</v>
      </c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</row>
    <row r="131" spans="1:22" s="12" customFormat="1" ht="47.25">
      <c r="A131" s="24" t="s">
        <v>203</v>
      </c>
      <c r="B131" s="9" t="s">
        <v>109</v>
      </c>
      <c r="C131" s="9" t="s">
        <v>70</v>
      </c>
      <c r="D131" s="9" t="s">
        <v>35</v>
      </c>
      <c r="E131" s="35">
        <f>9520.76+8771.71</f>
        <v>18292.47</v>
      </c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</row>
    <row r="132" spans="1:22" s="12" customFormat="1" ht="15.75">
      <c r="A132" s="24" t="s">
        <v>204</v>
      </c>
      <c r="B132" s="9" t="s">
        <v>110</v>
      </c>
      <c r="C132" s="9" t="s">
        <v>70</v>
      </c>
      <c r="D132" s="9" t="s">
        <v>36</v>
      </c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</row>
    <row r="133" spans="1:22" s="12" customFormat="1" ht="15.75">
      <c r="A133" s="24" t="s">
        <v>205</v>
      </c>
      <c r="B133" s="9" t="s">
        <v>67</v>
      </c>
      <c r="C133" s="9" t="s">
        <v>70</v>
      </c>
      <c r="D133" s="9" t="s">
        <v>12</v>
      </c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</row>
    <row r="134" spans="1:22" s="12" customFormat="1" ht="15.75">
      <c r="A134" s="24" t="s">
        <v>206</v>
      </c>
      <c r="B134" s="9" t="s">
        <v>111</v>
      </c>
      <c r="C134" s="9" t="s">
        <v>76</v>
      </c>
      <c r="D134" s="40">
        <f>E131/E2</f>
        <v>6.678765197707109</v>
      </c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</row>
    <row r="135" spans="1:22" s="12" customFormat="1" ht="31.5">
      <c r="A135" s="24" t="s">
        <v>207</v>
      </c>
      <c r="B135" s="9" t="s">
        <v>109</v>
      </c>
      <c r="C135" s="9" t="s">
        <v>70</v>
      </c>
      <c r="D135" s="9" t="s">
        <v>37</v>
      </c>
      <c r="E135" s="35">
        <f>9328.69</f>
        <v>9328.69</v>
      </c>
      <c r="F135" s="35">
        <f>0.284*12*E2</f>
        <v>9334.171199999999</v>
      </c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</row>
    <row r="136" spans="1:22" s="12" customFormat="1" ht="15.75">
      <c r="A136" s="24" t="s">
        <v>208</v>
      </c>
      <c r="B136" s="9" t="s">
        <v>110</v>
      </c>
      <c r="C136" s="9" t="s">
        <v>70</v>
      </c>
      <c r="D136" s="9" t="s">
        <v>38</v>
      </c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</row>
    <row r="137" spans="1:22" s="12" customFormat="1" ht="15.75">
      <c r="A137" s="24" t="s">
        <v>209</v>
      </c>
      <c r="B137" s="9" t="s">
        <v>67</v>
      </c>
      <c r="C137" s="9" t="s">
        <v>70</v>
      </c>
      <c r="D137" s="9" t="s">
        <v>12</v>
      </c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</row>
    <row r="138" spans="1:22" s="12" customFormat="1" ht="15.75">
      <c r="A138" s="24" t="s">
        <v>210</v>
      </c>
      <c r="B138" s="9" t="s">
        <v>111</v>
      </c>
      <c r="C138" s="9" t="s">
        <v>76</v>
      </c>
      <c r="D138" s="40">
        <f>E135/E2</f>
        <v>3.4059987586257257</v>
      </c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</row>
    <row r="139" spans="1:22" s="12" customFormat="1" ht="31.5">
      <c r="A139" s="24" t="s">
        <v>211</v>
      </c>
      <c r="B139" s="9" t="s">
        <v>109</v>
      </c>
      <c r="C139" s="9" t="s">
        <v>70</v>
      </c>
      <c r="D139" s="9" t="s">
        <v>39</v>
      </c>
      <c r="E139" s="35">
        <f>F139</f>
        <v>7099.228800000001</v>
      </c>
      <c r="F139" s="35">
        <f>0.216*12*E2</f>
        <v>7099.228800000001</v>
      </c>
      <c r="G139" s="35">
        <v>4735.56</v>
      </c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</row>
    <row r="140" spans="1:22" s="12" customFormat="1" ht="15.75">
      <c r="A140" s="24" t="s">
        <v>212</v>
      </c>
      <c r="B140" s="9" t="s">
        <v>110</v>
      </c>
      <c r="C140" s="9" t="s">
        <v>70</v>
      </c>
      <c r="D140" s="9" t="s">
        <v>27</v>
      </c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</row>
    <row r="141" spans="1:22" s="12" customFormat="1" ht="15.75">
      <c r="A141" s="24" t="s">
        <v>213</v>
      </c>
      <c r="B141" s="9" t="s">
        <v>67</v>
      </c>
      <c r="C141" s="9" t="s">
        <v>70</v>
      </c>
      <c r="D141" s="9" t="s">
        <v>12</v>
      </c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</row>
    <row r="142" spans="1:22" s="12" customFormat="1" ht="15.75">
      <c r="A142" s="24" t="s">
        <v>214</v>
      </c>
      <c r="B142" s="9" t="s">
        <v>111</v>
      </c>
      <c r="C142" s="9" t="s">
        <v>76</v>
      </c>
      <c r="D142" s="40">
        <f>E139/E2</f>
        <v>2.592</v>
      </c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</row>
    <row r="143" spans="1:22" s="12" customFormat="1" ht="31.5">
      <c r="A143" s="24" t="s">
        <v>215</v>
      </c>
      <c r="B143" s="9" t="s">
        <v>109</v>
      </c>
      <c r="C143" s="9" t="s">
        <v>70</v>
      </c>
      <c r="D143" s="9" t="s">
        <v>40</v>
      </c>
      <c r="E143" s="35">
        <f>3705.73</f>
        <v>3705.73</v>
      </c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</row>
    <row r="144" spans="1:22" s="12" customFormat="1" ht="15.75">
      <c r="A144" s="24" t="s">
        <v>216</v>
      </c>
      <c r="B144" s="9" t="s">
        <v>110</v>
      </c>
      <c r="C144" s="9" t="s">
        <v>70</v>
      </c>
      <c r="D144" s="9" t="s">
        <v>34</v>
      </c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</row>
    <row r="145" spans="1:22" s="12" customFormat="1" ht="15.75">
      <c r="A145" s="24" t="s">
        <v>217</v>
      </c>
      <c r="B145" s="9" t="s">
        <v>67</v>
      </c>
      <c r="C145" s="9" t="s">
        <v>70</v>
      </c>
      <c r="D145" s="9" t="s">
        <v>12</v>
      </c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</row>
    <row r="146" spans="1:22" s="12" customFormat="1" ht="15.75">
      <c r="A146" s="24" t="s">
        <v>218</v>
      </c>
      <c r="B146" s="9" t="s">
        <v>111</v>
      </c>
      <c r="C146" s="9" t="s">
        <v>76</v>
      </c>
      <c r="D146" s="40">
        <f>E143/E2</f>
        <v>1.3529993793128627</v>
      </c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</row>
    <row r="147" spans="1:22" s="12" customFormat="1" ht="31.5">
      <c r="A147" s="24" t="s">
        <v>353</v>
      </c>
      <c r="B147" s="9" t="s">
        <v>109</v>
      </c>
      <c r="C147" s="9" t="s">
        <v>70</v>
      </c>
      <c r="D147" s="9" t="s">
        <v>336</v>
      </c>
      <c r="E147" s="35">
        <v>1870.12</v>
      </c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</row>
    <row r="148" spans="1:22" s="12" customFormat="1" ht="15.75">
      <c r="A148" s="24" t="s">
        <v>354</v>
      </c>
      <c r="B148" s="9" t="s">
        <v>110</v>
      </c>
      <c r="C148" s="9" t="s">
        <v>70</v>
      </c>
      <c r="D148" s="9" t="s">
        <v>38</v>
      </c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</row>
    <row r="149" spans="1:22" s="12" customFormat="1" ht="15.75">
      <c r="A149" s="24" t="s">
        <v>355</v>
      </c>
      <c r="B149" s="9" t="s">
        <v>67</v>
      </c>
      <c r="C149" s="9" t="s">
        <v>70</v>
      </c>
      <c r="D149" s="9" t="s">
        <v>12</v>
      </c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</row>
    <row r="150" spans="1:22" s="12" customFormat="1" ht="15.75">
      <c r="A150" s="24" t="s">
        <v>356</v>
      </c>
      <c r="B150" s="9" t="s">
        <v>111</v>
      </c>
      <c r="C150" s="9" t="s">
        <v>76</v>
      </c>
      <c r="D150" s="40">
        <f>E147/E2</f>
        <v>0.6827996640987257</v>
      </c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</row>
    <row r="151" spans="1:22" s="12" customFormat="1" ht="31.5">
      <c r="A151" s="24" t="s">
        <v>357</v>
      </c>
      <c r="B151" s="9" t="s">
        <v>109</v>
      </c>
      <c r="C151" s="9" t="s">
        <v>70</v>
      </c>
      <c r="D151" s="40" t="s">
        <v>335</v>
      </c>
      <c r="E151" s="35">
        <v>0</v>
      </c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/>
    </row>
    <row r="152" spans="1:22" s="12" customFormat="1" ht="15.75">
      <c r="A152" s="24" t="s">
        <v>358</v>
      </c>
      <c r="B152" s="9" t="s">
        <v>110</v>
      </c>
      <c r="C152" s="9" t="s">
        <v>70</v>
      </c>
      <c r="D152" s="40" t="s">
        <v>34</v>
      </c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</row>
    <row r="153" spans="1:22" s="12" customFormat="1" ht="15.75">
      <c r="A153" s="24" t="s">
        <v>359</v>
      </c>
      <c r="B153" s="9" t="s">
        <v>67</v>
      </c>
      <c r="C153" s="9" t="s">
        <v>70</v>
      </c>
      <c r="D153" s="40" t="s">
        <v>12</v>
      </c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/>
      <c r="V153" s="35"/>
    </row>
    <row r="154" spans="1:22" s="12" customFormat="1" ht="15.75">
      <c r="A154" s="24" t="s">
        <v>360</v>
      </c>
      <c r="B154" s="9" t="s">
        <v>111</v>
      </c>
      <c r="C154" s="9" t="s">
        <v>76</v>
      </c>
      <c r="D154" s="40">
        <f>E151/E2</f>
        <v>0</v>
      </c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/>
    </row>
    <row r="155" spans="1:22" s="12" customFormat="1" ht="31.5">
      <c r="A155" s="24" t="s">
        <v>361</v>
      </c>
      <c r="B155" s="9" t="s">
        <v>109</v>
      </c>
      <c r="C155" s="9" t="s">
        <v>70</v>
      </c>
      <c r="D155" s="40" t="s">
        <v>337</v>
      </c>
      <c r="E155" s="35">
        <v>0</v>
      </c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</row>
    <row r="156" spans="1:22" s="12" customFormat="1" ht="15.75">
      <c r="A156" s="24" t="s">
        <v>362</v>
      </c>
      <c r="B156" s="9" t="s">
        <v>110</v>
      </c>
      <c r="C156" s="9" t="s">
        <v>70</v>
      </c>
      <c r="D156" s="40" t="s">
        <v>27</v>
      </c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5"/>
    </row>
    <row r="157" spans="1:22" s="12" customFormat="1" ht="15.75">
      <c r="A157" s="24" t="s">
        <v>363</v>
      </c>
      <c r="B157" s="9" t="s">
        <v>67</v>
      </c>
      <c r="C157" s="9" t="s">
        <v>70</v>
      </c>
      <c r="D157" s="40" t="s">
        <v>12</v>
      </c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</row>
    <row r="158" spans="1:22" s="12" customFormat="1" ht="15.75">
      <c r="A158" s="24" t="s">
        <v>364</v>
      </c>
      <c r="B158" s="9" t="s">
        <v>111</v>
      </c>
      <c r="C158" s="9" t="s">
        <v>76</v>
      </c>
      <c r="D158" s="40">
        <f>E155/E2</f>
        <v>0</v>
      </c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5"/>
    </row>
    <row r="159" spans="1:22" s="12" customFormat="1" ht="31.5">
      <c r="A159" s="24" t="s">
        <v>365</v>
      </c>
      <c r="B159" s="9" t="s">
        <v>109</v>
      </c>
      <c r="C159" s="9" t="s">
        <v>70</v>
      </c>
      <c r="D159" s="40" t="s">
        <v>334</v>
      </c>
      <c r="E159" s="35">
        <v>0</v>
      </c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</row>
    <row r="160" spans="1:22" s="12" customFormat="1" ht="15.75">
      <c r="A160" s="24" t="s">
        <v>366</v>
      </c>
      <c r="B160" s="9" t="s">
        <v>110</v>
      </c>
      <c r="C160" s="9" t="s">
        <v>70</v>
      </c>
      <c r="D160" s="40" t="s">
        <v>27</v>
      </c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5"/>
    </row>
    <row r="161" spans="1:22" s="12" customFormat="1" ht="15.75">
      <c r="A161" s="24" t="s">
        <v>367</v>
      </c>
      <c r="B161" s="9" t="s">
        <v>67</v>
      </c>
      <c r="C161" s="9" t="s">
        <v>70</v>
      </c>
      <c r="D161" s="40" t="s">
        <v>12</v>
      </c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5"/>
    </row>
    <row r="162" spans="1:22" s="12" customFormat="1" ht="15.75">
      <c r="A162" s="24" t="s">
        <v>368</v>
      </c>
      <c r="B162" s="9" t="s">
        <v>111</v>
      </c>
      <c r="C162" s="9" t="s">
        <v>76</v>
      </c>
      <c r="D162" s="40">
        <f>E159/E2</f>
        <v>0</v>
      </c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</row>
    <row r="163" spans="1:22" s="12" customFormat="1" ht="15.75" hidden="1">
      <c r="A163" s="24"/>
      <c r="B163" s="9"/>
      <c r="C163" s="9"/>
      <c r="D163" s="40"/>
      <c r="E163" s="35"/>
      <c r="F163" s="27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</row>
    <row r="164" spans="1:22" s="12" customFormat="1" ht="15.75" hidden="1">
      <c r="A164" s="24"/>
      <c r="B164" s="9"/>
      <c r="C164" s="9"/>
      <c r="D164" s="40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</row>
    <row r="165" spans="1:22" s="12" customFormat="1" ht="15.75" hidden="1">
      <c r="A165" s="24"/>
      <c r="B165" s="9"/>
      <c r="C165" s="9"/>
      <c r="D165" s="40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5"/>
    </row>
    <row r="166" spans="1:22" s="12" customFormat="1" ht="15.75" hidden="1">
      <c r="A166" s="24"/>
      <c r="B166" s="9"/>
      <c r="C166" s="9"/>
      <c r="D166" s="40"/>
      <c r="E166" s="35"/>
      <c r="F166" s="27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</row>
    <row r="167" spans="1:22" s="12" customFormat="1" ht="31.5">
      <c r="A167" s="24" t="s">
        <v>369</v>
      </c>
      <c r="B167" s="9" t="s">
        <v>109</v>
      </c>
      <c r="C167" s="9" t="s">
        <v>70</v>
      </c>
      <c r="D167" s="9" t="s">
        <v>331</v>
      </c>
      <c r="E167" s="35">
        <v>0</v>
      </c>
      <c r="F167" s="28"/>
      <c r="G167" s="29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5"/>
    </row>
    <row r="168" spans="1:22" s="12" customFormat="1" ht="15.75">
      <c r="A168" s="24" t="s">
        <v>370</v>
      </c>
      <c r="B168" s="9" t="s">
        <v>110</v>
      </c>
      <c r="C168" s="9" t="s">
        <v>70</v>
      </c>
      <c r="D168" s="9" t="s">
        <v>27</v>
      </c>
      <c r="E168" s="35"/>
      <c r="F168" s="27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35"/>
      <c r="V168" s="35"/>
    </row>
    <row r="169" spans="1:22" s="12" customFormat="1" ht="15.75">
      <c r="A169" s="24" t="s">
        <v>371</v>
      </c>
      <c r="B169" s="9" t="s">
        <v>67</v>
      </c>
      <c r="C169" s="9" t="s">
        <v>70</v>
      </c>
      <c r="D169" s="9" t="s">
        <v>12</v>
      </c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5"/>
      <c r="V169" s="35"/>
    </row>
    <row r="170" spans="1:22" s="12" customFormat="1" ht="15.75">
      <c r="A170" s="24" t="s">
        <v>372</v>
      </c>
      <c r="B170" s="9" t="s">
        <v>111</v>
      </c>
      <c r="C170" s="9" t="s">
        <v>76</v>
      </c>
      <c r="D170" s="40">
        <f>E167/E2</f>
        <v>0</v>
      </c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5"/>
      <c r="V170" s="35"/>
    </row>
    <row r="171" spans="1:22" s="12" customFormat="1" ht="47.25">
      <c r="A171" s="36" t="s">
        <v>219</v>
      </c>
      <c r="B171" s="21" t="s">
        <v>107</v>
      </c>
      <c r="C171" s="21" t="s">
        <v>70</v>
      </c>
      <c r="D171" s="21" t="s">
        <v>41</v>
      </c>
      <c r="E171" s="22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</row>
    <row r="172" spans="1:22" s="12" customFormat="1" ht="15.75">
      <c r="A172" s="24" t="s">
        <v>220</v>
      </c>
      <c r="B172" s="9" t="s">
        <v>108</v>
      </c>
      <c r="C172" s="9" t="s">
        <v>76</v>
      </c>
      <c r="D172" s="9">
        <f>E173+E177+E181+E185+E189+E193+E197+E201+E205+E209+E213</f>
        <v>85518.1486792</v>
      </c>
      <c r="E172" s="22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5"/>
      <c r="V172" s="35"/>
    </row>
    <row r="173" spans="1:22" s="12" customFormat="1" ht="31.5">
      <c r="A173" s="24" t="s">
        <v>221</v>
      </c>
      <c r="B173" s="9" t="s">
        <v>109</v>
      </c>
      <c r="C173" s="9" t="s">
        <v>70</v>
      </c>
      <c r="D173" s="9" t="s">
        <v>42</v>
      </c>
      <c r="E173" s="22">
        <f>2148.426</f>
        <v>2148.426</v>
      </c>
      <c r="F173" s="35">
        <v>1</v>
      </c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/>
      <c r="V173" s="35"/>
    </row>
    <row r="174" spans="1:22" s="12" customFormat="1" ht="15.75">
      <c r="A174" s="24" t="s">
        <v>222</v>
      </c>
      <c r="B174" s="9" t="s">
        <v>110</v>
      </c>
      <c r="C174" s="9" t="s">
        <v>70</v>
      </c>
      <c r="D174" s="9" t="s">
        <v>43</v>
      </c>
      <c r="E174" s="22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  <c r="V174" s="35"/>
    </row>
    <row r="175" spans="1:22" s="12" customFormat="1" ht="15.75">
      <c r="A175" s="24" t="s">
        <v>223</v>
      </c>
      <c r="B175" s="9" t="s">
        <v>67</v>
      </c>
      <c r="C175" s="9" t="s">
        <v>70</v>
      </c>
      <c r="D175" s="9" t="s">
        <v>22</v>
      </c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  <c r="V175" s="35"/>
    </row>
    <row r="176" spans="1:22" s="12" customFormat="1" ht="15.75">
      <c r="A176" s="24" t="s">
        <v>224</v>
      </c>
      <c r="B176" s="9" t="s">
        <v>111</v>
      </c>
      <c r="C176" s="9" t="s">
        <v>76</v>
      </c>
      <c r="D176" s="40">
        <f>E173</f>
        <v>2148.426</v>
      </c>
      <c r="E176" s="22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</row>
    <row r="177" spans="1:22" s="12" customFormat="1" ht="31.5">
      <c r="A177" s="24"/>
      <c r="B177" s="9" t="s">
        <v>109</v>
      </c>
      <c r="C177" s="9" t="s">
        <v>70</v>
      </c>
      <c r="D177" s="9" t="s">
        <v>380</v>
      </c>
      <c r="E177" s="33">
        <f>('[4]ук(2016)'!$AS$37+'[4]ук(2016)'!$AS$41)*12*'[4]ук(2016)'!$AS$3</f>
        <v>10848.2460756</v>
      </c>
      <c r="F177" s="35">
        <v>2</v>
      </c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  <c r="V177" s="35"/>
    </row>
    <row r="178" spans="1:22" s="12" customFormat="1" ht="15.75">
      <c r="A178" s="24"/>
      <c r="B178" s="9" t="s">
        <v>110</v>
      </c>
      <c r="C178" s="9" t="s">
        <v>70</v>
      </c>
      <c r="D178" s="9" t="s">
        <v>43</v>
      </c>
      <c r="E178" s="22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35"/>
      <c r="V178" s="35"/>
    </row>
    <row r="179" spans="1:22" s="12" customFormat="1" ht="15.75">
      <c r="A179" s="24"/>
      <c r="B179" s="9" t="s">
        <v>67</v>
      </c>
      <c r="C179" s="9" t="s">
        <v>70</v>
      </c>
      <c r="D179" s="9" t="s">
        <v>22</v>
      </c>
      <c r="E179" s="22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35"/>
      <c r="U179" s="35"/>
      <c r="V179" s="35"/>
    </row>
    <row r="180" spans="1:22" s="12" customFormat="1" ht="15.75">
      <c r="A180" s="24"/>
      <c r="B180" s="9" t="s">
        <v>111</v>
      </c>
      <c r="C180" s="9" t="s">
        <v>76</v>
      </c>
      <c r="D180" s="40">
        <f>E177/F177</f>
        <v>5424.1230378</v>
      </c>
      <c r="E180" s="22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35"/>
      <c r="V180" s="35"/>
    </row>
    <row r="181" spans="1:22" s="12" customFormat="1" ht="31.5">
      <c r="A181" s="24" t="s">
        <v>225</v>
      </c>
      <c r="B181" s="9" t="s">
        <v>109</v>
      </c>
      <c r="C181" s="9" t="s">
        <v>70</v>
      </c>
      <c r="D181" s="9" t="s">
        <v>44</v>
      </c>
      <c r="E181" s="35">
        <v>2777.46</v>
      </c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35"/>
      <c r="V181" s="35"/>
    </row>
    <row r="182" spans="1:22" s="12" customFormat="1" ht="15.75">
      <c r="A182" s="24" t="s">
        <v>226</v>
      </c>
      <c r="B182" s="9" t="s">
        <v>110</v>
      </c>
      <c r="C182" s="9" t="s">
        <v>70</v>
      </c>
      <c r="D182" s="9" t="s">
        <v>27</v>
      </c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5"/>
      <c r="R182" s="35"/>
      <c r="S182" s="35"/>
      <c r="T182" s="35"/>
      <c r="U182" s="35"/>
      <c r="V182" s="35"/>
    </row>
    <row r="183" spans="1:22" s="12" customFormat="1" ht="15.75">
      <c r="A183" s="24" t="s">
        <v>227</v>
      </c>
      <c r="B183" s="9" t="s">
        <v>67</v>
      </c>
      <c r="C183" s="9" t="s">
        <v>70</v>
      </c>
      <c r="D183" s="9" t="s">
        <v>12</v>
      </c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35"/>
      <c r="R183" s="35"/>
      <c r="S183" s="35"/>
      <c r="T183" s="35"/>
      <c r="U183" s="35"/>
      <c r="V183" s="35"/>
    </row>
    <row r="184" spans="1:22" s="12" customFormat="1" ht="15.75">
      <c r="A184" s="24" t="s">
        <v>228</v>
      </c>
      <c r="B184" s="9" t="s">
        <v>111</v>
      </c>
      <c r="C184" s="9" t="s">
        <v>76</v>
      </c>
      <c r="D184" s="40">
        <f>E181/E2</f>
        <v>1.0140786447113805</v>
      </c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35"/>
      <c r="R184" s="35"/>
      <c r="S184" s="35"/>
      <c r="T184" s="35"/>
      <c r="U184" s="35"/>
      <c r="V184" s="35"/>
    </row>
    <row r="185" spans="1:22" s="12" customFormat="1" ht="31.5">
      <c r="A185" s="24" t="s">
        <v>229</v>
      </c>
      <c r="B185" s="9" t="s">
        <v>109</v>
      </c>
      <c r="C185" s="9" t="s">
        <v>70</v>
      </c>
      <c r="D185" s="9" t="s">
        <v>45</v>
      </c>
      <c r="E185" s="35">
        <v>1161.87</v>
      </c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  <c r="S185" s="35"/>
      <c r="T185" s="35"/>
      <c r="U185" s="35"/>
      <c r="V185" s="35"/>
    </row>
    <row r="186" spans="1:22" s="12" customFormat="1" ht="15.75">
      <c r="A186" s="24" t="s">
        <v>230</v>
      </c>
      <c r="B186" s="9" t="s">
        <v>110</v>
      </c>
      <c r="C186" s="9" t="s">
        <v>70</v>
      </c>
      <c r="D186" s="9" t="s">
        <v>27</v>
      </c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35"/>
      <c r="R186" s="35"/>
      <c r="S186" s="35"/>
      <c r="T186" s="35"/>
      <c r="U186" s="35"/>
      <c r="V186" s="35"/>
    </row>
    <row r="187" spans="1:22" s="12" customFormat="1" ht="15.75">
      <c r="A187" s="24" t="s">
        <v>231</v>
      </c>
      <c r="B187" s="9" t="s">
        <v>67</v>
      </c>
      <c r="C187" s="9" t="s">
        <v>70</v>
      </c>
      <c r="D187" s="9" t="s">
        <v>12</v>
      </c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5"/>
      <c r="U187" s="35"/>
      <c r="V187" s="35"/>
    </row>
    <row r="188" spans="1:22" s="12" customFormat="1" ht="15.75">
      <c r="A188" s="24" t="s">
        <v>232</v>
      </c>
      <c r="B188" s="9" t="s">
        <v>111</v>
      </c>
      <c r="C188" s="9" t="s">
        <v>76</v>
      </c>
      <c r="D188" s="40">
        <f>E185/E2</f>
        <v>0.4242104494505093</v>
      </c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35"/>
      <c r="R188" s="35"/>
      <c r="S188" s="35"/>
      <c r="T188" s="35"/>
      <c r="U188" s="35"/>
      <c r="V188" s="35"/>
    </row>
    <row r="189" spans="1:22" s="12" customFormat="1" ht="31.5">
      <c r="A189" s="24" t="s">
        <v>233</v>
      </c>
      <c r="B189" s="9" t="s">
        <v>109</v>
      </c>
      <c r="C189" s="9" t="s">
        <v>70</v>
      </c>
      <c r="D189" s="9" t="s">
        <v>46</v>
      </c>
      <c r="E189" s="35">
        <f>F189</f>
        <v>10485.396603600002</v>
      </c>
      <c r="F189" s="35">
        <f>0.319027*12*E2</f>
        <v>10485.396603600002</v>
      </c>
      <c r="G189" s="35">
        <f>2520.01+3068.8</f>
        <v>5588.81</v>
      </c>
      <c r="H189" s="35"/>
      <c r="I189" s="35"/>
      <c r="J189" s="35"/>
      <c r="K189" s="35"/>
      <c r="L189" s="35"/>
      <c r="M189" s="35"/>
      <c r="N189" s="35"/>
      <c r="O189" s="35"/>
      <c r="P189" s="35"/>
      <c r="Q189" s="35"/>
      <c r="R189" s="35"/>
      <c r="S189" s="35"/>
      <c r="T189" s="35"/>
      <c r="U189" s="35"/>
      <c r="V189" s="35"/>
    </row>
    <row r="190" spans="1:22" s="12" customFormat="1" ht="15.75">
      <c r="A190" s="24" t="s">
        <v>234</v>
      </c>
      <c r="B190" s="9" t="s">
        <v>110</v>
      </c>
      <c r="C190" s="9" t="s">
        <v>70</v>
      </c>
      <c r="D190" s="9" t="s">
        <v>27</v>
      </c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35"/>
      <c r="R190" s="35"/>
      <c r="S190" s="35"/>
      <c r="T190" s="35"/>
      <c r="U190" s="35"/>
      <c r="V190" s="35"/>
    </row>
    <row r="191" spans="1:22" s="12" customFormat="1" ht="15.75">
      <c r="A191" s="24" t="s">
        <v>235</v>
      </c>
      <c r="B191" s="9" t="s">
        <v>67</v>
      </c>
      <c r="C191" s="9" t="s">
        <v>70</v>
      </c>
      <c r="D191" s="9" t="s">
        <v>12</v>
      </c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 s="35"/>
      <c r="R191" s="35"/>
      <c r="S191" s="35"/>
      <c r="T191" s="35"/>
      <c r="U191" s="35"/>
      <c r="V191" s="35"/>
    </row>
    <row r="192" spans="1:22" s="12" customFormat="1" ht="15.75">
      <c r="A192" s="24" t="s">
        <v>236</v>
      </c>
      <c r="B192" s="9" t="s">
        <v>111</v>
      </c>
      <c r="C192" s="9" t="s">
        <v>76</v>
      </c>
      <c r="D192" s="40">
        <f>E189/E2</f>
        <v>3.8283240000000007</v>
      </c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35"/>
      <c r="Q192" s="35"/>
      <c r="R192" s="35"/>
      <c r="S192" s="35"/>
      <c r="T192" s="35"/>
      <c r="U192" s="35"/>
      <c r="V192" s="35"/>
    </row>
    <row r="193" spans="1:22" s="12" customFormat="1" ht="31.5">
      <c r="A193" s="24" t="s">
        <v>237</v>
      </c>
      <c r="B193" s="9" t="s">
        <v>109</v>
      </c>
      <c r="C193" s="9" t="s">
        <v>70</v>
      </c>
      <c r="D193" s="9" t="s">
        <v>324</v>
      </c>
      <c r="E193" s="35">
        <v>12413.19</v>
      </c>
      <c r="F193" s="35"/>
      <c r="G193" s="35"/>
      <c r="H193" s="35"/>
      <c r="I193" s="35"/>
      <c r="J193" s="35"/>
      <c r="K193" s="35"/>
      <c r="L193" s="35"/>
      <c r="M193" s="35"/>
      <c r="N193" s="35"/>
      <c r="O193" s="35"/>
      <c r="P193" s="35"/>
      <c r="Q193" s="35"/>
      <c r="R193" s="35"/>
      <c r="S193" s="35"/>
      <c r="T193" s="35"/>
      <c r="U193" s="35"/>
      <c r="V193" s="35"/>
    </row>
    <row r="194" spans="1:22" s="12" customFormat="1" ht="15.75">
      <c r="A194" s="24" t="s">
        <v>238</v>
      </c>
      <c r="B194" s="9" t="s">
        <v>110</v>
      </c>
      <c r="C194" s="9" t="s">
        <v>70</v>
      </c>
      <c r="D194" s="9" t="s">
        <v>27</v>
      </c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 s="35"/>
      <c r="R194" s="35"/>
      <c r="S194" s="35"/>
      <c r="T194" s="35"/>
      <c r="U194" s="35"/>
      <c r="V194" s="35"/>
    </row>
    <row r="195" spans="1:22" s="12" customFormat="1" ht="15.75">
      <c r="A195" s="24" t="s">
        <v>240</v>
      </c>
      <c r="B195" s="9" t="s">
        <v>67</v>
      </c>
      <c r="C195" s="9" t="s">
        <v>70</v>
      </c>
      <c r="D195" s="9" t="s">
        <v>12</v>
      </c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35"/>
      <c r="R195" s="35"/>
      <c r="S195" s="35"/>
      <c r="T195" s="35"/>
      <c r="U195" s="35"/>
      <c r="V195" s="35"/>
    </row>
    <row r="196" spans="1:22" s="12" customFormat="1" ht="15.75">
      <c r="A196" s="24" t="s">
        <v>241</v>
      </c>
      <c r="B196" s="9" t="s">
        <v>111</v>
      </c>
      <c r="C196" s="9" t="s">
        <v>76</v>
      </c>
      <c r="D196" s="40">
        <f>E193/E2</f>
        <v>4.532180802511958</v>
      </c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35"/>
      <c r="R196" s="35"/>
      <c r="S196" s="35"/>
      <c r="T196" s="35"/>
      <c r="U196" s="35"/>
      <c r="V196" s="35"/>
    </row>
    <row r="197" spans="1:22" s="12" customFormat="1" ht="31.5">
      <c r="A197" s="24"/>
      <c r="B197" s="9" t="s">
        <v>109</v>
      </c>
      <c r="C197" s="9" t="s">
        <v>70</v>
      </c>
      <c r="D197" s="9" t="s">
        <v>378</v>
      </c>
      <c r="E197" s="35">
        <v>14453.44</v>
      </c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35"/>
      <c r="R197" s="35"/>
      <c r="S197" s="35"/>
      <c r="T197" s="35"/>
      <c r="U197" s="35"/>
      <c r="V197" s="35"/>
    </row>
    <row r="198" spans="1:22" s="12" customFormat="1" ht="15.75">
      <c r="A198" s="24"/>
      <c r="B198" s="9" t="s">
        <v>110</v>
      </c>
      <c r="C198" s="9" t="s">
        <v>70</v>
      </c>
      <c r="D198" s="9" t="s">
        <v>27</v>
      </c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 s="35"/>
      <c r="R198" s="35"/>
      <c r="S198" s="35"/>
      <c r="T198" s="35"/>
      <c r="U198" s="35"/>
      <c r="V198" s="35"/>
    </row>
    <row r="199" spans="1:22" s="12" customFormat="1" ht="15.75">
      <c r="A199" s="24"/>
      <c r="B199" s="9" t="s">
        <v>67</v>
      </c>
      <c r="C199" s="9" t="s">
        <v>70</v>
      </c>
      <c r="D199" s="9" t="s">
        <v>12</v>
      </c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35"/>
      <c r="R199" s="35"/>
      <c r="S199" s="35"/>
      <c r="T199" s="35"/>
      <c r="U199" s="35"/>
      <c r="V199" s="35"/>
    </row>
    <row r="200" spans="1:22" s="12" customFormat="1" ht="15.75">
      <c r="A200" s="24"/>
      <c r="B200" s="9" t="s">
        <v>111</v>
      </c>
      <c r="C200" s="9" t="s">
        <v>76</v>
      </c>
      <c r="D200" s="40">
        <f>E197/E2</f>
        <v>5.277096644638358</v>
      </c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 s="35"/>
      <c r="R200" s="35"/>
      <c r="S200" s="35"/>
      <c r="T200" s="35"/>
      <c r="U200" s="35"/>
      <c r="V200" s="35"/>
    </row>
    <row r="201" spans="1:22" s="12" customFormat="1" ht="31.5">
      <c r="A201" s="24" t="s">
        <v>242</v>
      </c>
      <c r="B201" s="9" t="s">
        <v>109</v>
      </c>
      <c r="C201" s="9" t="s">
        <v>70</v>
      </c>
      <c r="D201" s="9" t="s">
        <v>47</v>
      </c>
      <c r="E201" s="35">
        <v>6063.32</v>
      </c>
      <c r="F201" s="35">
        <f>0.057403*12*E2</f>
        <v>1886.6529204</v>
      </c>
      <c r="G201" s="35"/>
      <c r="H201" s="35"/>
      <c r="I201" s="35"/>
      <c r="J201" s="35"/>
      <c r="K201" s="35"/>
      <c r="L201" s="35"/>
      <c r="M201" s="35"/>
      <c r="N201" s="35"/>
      <c r="O201" s="35"/>
      <c r="P201" s="35"/>
      <c r="Q201" s="35"/>
      <c r="R201" s="35"/>
      <c r="S201" s="35"/>
      <c r="T201" s="35"/>
      <c r="U201" s="35"/>
      <c r="V201" s="35"/>
    </row>
    <row r="202" spans="1:22" s="12" customFormat="1" ht="15.75">
      <c r="A202" s="24" t="s">
        <v>239</v>
      </c>
      <c r="B202" s="9" t="s">
        <v>110</v>
      </c>
      <c r="C202" s="9" t="s">
        <v>70</v>
      </c>
      <c r="D202" s="9" t="s">
        <v>27</v>
      </c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35"/>
      <c r="P202" s="35"/>
      <c r="Q202" s="35"/>
      <c r="R202" s="35"/>
      <c r="S202" s="35"/>
      <c r="T202" s="35"/>
      <c r="U202" s="35"/>
      <c r="V202" s="35"/>
    </row>
    <row r="203" spans="1:22" s="12" customFormat="1" ht="15.75">
      <c r="A203" s="24" t="s">
        <v>243</v>
      </c>
      <c r="B203" s="9" t="s">
        <v>67</v>
      </c>
      <c r="C203" s="9" t="s">
        <v>70</v>
      </c>
      <c r="D203" s="9" t="s">
        <v>12</v>
      </c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35"/>
      <c r="P203" s="35"/>
      <c r="Q203" s="35"/>
      <c r="R203" s="35"/>
      <c r="S203" s="35"/>
      <c r="T203" s="35"/>
      <c r="U203" s="35"/>
      <c r="V203" s="35"/>
    </row>
    <row r="204" spans="1:22" s="12" customFormat="1" ht="15.75">
      <c r="A204" s="24" t="s">
        <v>244</v>
      </c>
      <c r="B204" s="9" t="s">
        <v>111</v>
      </c>
      <c r="C204" s="9" t="s">
        <v>76</v>
      </c>
      <c r="D204" s="40">
        <f>E201/E2</f>
        <v>2.213779254445215</v>
      </c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5"/>
      <c r="Q204" s="35"/>
      <c r="R204" s="35"/>
      <c r="S204" s="35"/>
      <c r="T204" s="35"/>
      <c r="U204" s="35"/>
      <c r="V204" s="35"/>
    </row>
    <row r="205" spans="1:22" s="12" customFormat="1" ht="31.5">
      <c r="A205" s="24" t="s">
        <v>245</v>
      </c>
      <c r="B205" s="9" t="s">
        <v>109</v>
      </c>
      <c r="C205" s="9" t="s">
        <v>70</v>
      </c>
      <c r="D205" s="9" t="s">
        <v>48</v>
      </c>
      <c r="E205" s="35">
        <v>204.67</v>
      </c>
      <c r="F205" s="35" t="s">
        <v>332</v>
      </c>
      <c r="G205" s="35"/>
      <c r="H205" s="35"/>
      <c r="I205" s="35"/>
      <c r="J205" s="35"/>
      <c r="K205" s="35"/>
      <c r="L205" s="35"/>
      <c r="M205" s="35"/>
      <c r="N205" s="35"/>
      <c r="O205" s="35"/>
      <c r="P205" s="35"/>
      <c r="Q205" s="35"/>
      <c r="R205" s="35"/>
      <c r="S205" s="35"/>
      <c r="T205" s="35"/>
      <c r="U205" s="35"/>
      <c r="V205" s="35"/>
    </row>
    <row r="206" spans="1:22" s="12" customFormat="1" ht="15.75">
      <c r="A206" s="24" t="s">
        <v>246</v>
      </c>
      <c r="B206" s="9" t="s">
        <v>110</v>
      </c>
      <c r="C206" s="9" t="s">
        <v>70</v>
      </c>
      <c r="D206" s="9" t="s">
        <v>27</v>
      </c>
      <c r="E206" s="35"/>
      <c r="F206" s="35" t="s">
        <v>12</v>
      </c>
      <c r="G206" s="35"/>
      <c r="H206" s="35"/>
      <c r="I206" s="35"/>
      <c r="J206" s="35"/>
      <c r="K206" s="35"/>
      <c r="L206" s="35"/>
      <c r="M206" s="35"/>
      <c r="N206" s="35"/>
      <c r="O206" s="35"/>
      <c r="P206" s="35"/>
      <c r="Q206" s="35"/>
      <c r="R206" s="35"/>
      <c r="S206" s="35"/>
      <c r="T206" s="35"/>
      <c r="U206" s="35"/>
      <c r="V206" s="35"/>
    </row>
    <row r="207" spans="1:22" s="12" customFormat="1" ht="15.75">
      <c r="A207" s="24" t="s">
        <v>247</v>
      </c>
      <c r="B207" s="9" t="s">
        <v>67</v>
      </c>
      <c r="C207" s="9" t="s">
        <v>70</v>
      </c>
      <c r="D207" s="9" t="s">
        <v>12</v>
      </c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35"/>
      <c r="Q207" s="35"/>
      <c r="R207" s="35"/>
      <c r="S207" s="35"/>
      <c r="T207" s="35"/>
      <c r="U207" s="35"/>
      <c r="V207" s="35"/>
    </row>
    <row r="208" spans="1:22" s="12" customFormat="1" ht="15.75">
      <c r="A208" s="24" t="s">
        <v>248</v>
      </c>
      <c r="B208" s="9" t="s">
        <v>111</v>
      </c>
      <c r="C208" s="9" t="s">
        <v>76</v>
      </c>
      <c r="D208" s="40">
        <f>E205/E2</f>
        <v>0.07472708021468472</v>
      </c>
      <c r="E208" s="35"/>
      <c r="F208" s="35"/>
      <c r="G208" s="35"/>
      <c r="H208" s="35"/>
      <c r="I208" s="35"/>
      <c r="J208" s="35"/>
      <c r="K208" s="35"/>
      <c r="L208" s="35"/>
      <c r="M208" s="35"/>
      <c r="N208" s="35"/>
      <c r="O208" s="35"/>
      <c r="P208" s="35"/>
      <c r="Q208" s="35"/>
      <c r="R208" s="35"/>
      <c r="S208" s="35"/>
      <c r="T208" s="35"/>
      <c r="U208" s="35"/>
      <c r="V208" s="35"/>
    </row>
    <row r="209" spans="1:22" s="12" customFormat="1" ht="31.5">
      <c r="A209" s="24" t="s">
        <v>249</v>
      </c>
      <c r="B209" s="9" t="s">
        <v>109</v>
      </c>
      <c r="C209" s="9" t="s">
        <v>70</v>
      </c>
      <c r="D209" s="9" t="s">
        <v>49</v>
      </c>
      <c r="E209" s="35">
        <v>24962.13</v>
      </c>
      <c r="F209" s="35"/>
      <c r="G209" s="35"/>
      <c r="H209" s="35"/>
      <c r="I209" s="35"/>
      <c r="J209" s="35"/>
      <c r="K209" s="35"/>
      <c r="L209" s="35"/>
      <c r="M209" s="35"/>
      <c r="N209" s="35"/>
      <c r="O209" s="35"/>
      <c r="P209" s="35"/>
      <c r="Q209" s="35"/>
      <c r="R209" s="35"/>
      <c r="S209" s="35"/>
      <c r="T209" s="35"/>
      <c r="U209" s="35"/>
      <c r="V209" s="35"/>
    </row>
    <row r="210" spans="1:22" s="12" customFormat="1" ht="15.75">
      <c r="A210" s="24" t="s">
        <v>250</v>
      </c>
      <c r="B210" s="9" t="s">
        <v>110</v>
      </c>
      <c r="C210" s="9" t="s">
        <v>70</v>
      </c>
      <c r="D210" s="9" t="s">
        <v>27</v>
      </c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35"/>
      <c r="R210" s="35"/>
      <c r="S210" s="35"/>
      <c r="T210" s="35"/>
      <c r="U210" s="35"/>
      <c r="V210" s="35"/>
    </row>
    <row r="211" spans="1:22" s="12" customFormat="1" ht="15.75">
      <c r="A211" s="24" t="s">
        <v>251</v>
      </c>
      <c r="B211" s="9" t="s">
        <v>67</v>
      </c>
      <c r="C211" s="9" t="s">
        <v>70</v>
      </c>
      <c r="D211" s="9" t="s">
        <v>12</v>
      </c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35"/>
      <c r="R211" s="35"/>
      <c r="S211" s="35"/>
      <c r="T211" s="35"/>
      <c r="U211" s="35"/>
      <c r="V211" s="35"/>
    </row>
    <row r="212" spans="1:22" s="12" customFormat="1" ht="15.75">
      <c r="A212" s="24" t="s">
        <v>252</v>
      </c>
      <c r="B212" s="9" t="s">
        <v>111</v>
      </c>
      <c r="C212" s="9" t="s">
        <v>76</v>
      </c>
      <c r="D212" s="40">
        <f>E209/E2</f>
        <v>9.113925298477492</v>
      </c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35"/>
      <c r="P212" s="35"/>
      <c r="Q212" s="35"/>
      <c r="R212" s="35"/>
      <c r="S212" s="35"/>
      <c r="T212" s="35"/>
      <c r="U212" s="35"/>
      <c r="V212" s="35"/>
    </row>
    <row r="213" spans="1:22" s="12" customFormat="1" ht="31.5">
      <c r="A213" s="24"/>
      <c r="B213" s="9" t="s">
        <v>109</v>
      </c>
      <c r="C213" s="9" t="s">
        <v>70</v>
      </c>
      <c r="D213" s="40" t="s">
        <v>377</v>
      </c>
      <c r="E213" s="35">
        <v>0</v>
      </c>
      <c r="F213" s="35"/>
      <c r="G213" s="35"/>
      <c r="H213" s="35"/>
      <c r="I213" s="35"/>
      <c r="J213" s="35"/>
      <c r="K213" s="35"/>
      <c r="L213" s="35"/>
      <c r="M213" s="35"/>
      <c r="N213" s="35"/>
      <c r="O213" s="35"/>
      <c r="P213" s="35"/>
      <c r="Q213" s="35"/>
      <c r="R213" s="35"/>
      <c r="S213" s="35"/>
      <c r="T213" s="35"/>
      <c r="U213" s="35"/>
      <c r="V213" s="35"/>
    </row>
    <row r="214" spans="1:22" s="12" customFormat="1" ht="15.75">
      <c r="A214" s="24"/>
      <c r="B214" s="9" t="s">
        <v>110</v>
      </c>
      <c r="C214" s="9" t="s">
        <v>70</v>
      </c>
      <c r="D214" s="40" t="s">
        <v>27</v>
      </c>
      <c r="E214" s="35"/>
      <c r="F214" s="35"/>
      <c r="G214" s="35"/>
      <c r="H214" s="35"/>
      <c r="I214" s="35"/>
      <c r="J214" s="35"/>
      <c r="K214" s="35"/>
      <c r="L214" s="35"/>
      <c r="M214" s="35"/>
      <c r="N214" s="35"/>
      <c r="O214" s="35"/>
      <c r="P214" s="35"/>
      <c r="Q214" s="35"/>
      <c r="R214" s="35"/>
      <c r="S214" s="35"/>
      <c r="T214" s="35"/>
      <c r="U214" s="35"/>
      <c r="V214" s="35"/>
    </row>
    <row r="215" spans="1:22" s="12" customFormat="1" ht="15.75">
      <c r="A215" s="24"/>
      <c r="B215" s="9" t="s">
        <v>67</v>
      </c>
      <c r="C215" s="9" t="s">
        <v>70</v>
      </c>
      <c r="D215" s="40" t="s">
        <v>12</v>
      </c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  <c r="R215" s="35"/>
      <c r="S215" s="35"/>
      <c r="T215" s="35"/>
      <c r="U215" s="35"/>
      <c r="V215" s="35"/>
    </row>
    <row r="216" spans="1:22" s="12" customFormat="1" ht="15.75">
      <c r="A216" s="24"/>
      <c r="B216" s="9" t="s">
        <v>111</v>
      </c>
      <c r="C216" s="9" t="s">
        <v>76</v>
      </c>
      <c r="D216" s="40">
        <f>E213/E2</f>
        <v>0</v>
      </c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35"/>
      <c r="P216" s="35"/>
      <c r="Q216" s="35"/>
      <c r="R216" s="35"/>
      <c r="S216" s="35"/>
      <c r="T216" s="35"/>
      <c r="U216" s="35"/>
      <c r="V216" s="35"/>
    </row>
    <row r="217" spans="1:22" s="12" customFormat="1" ht="47.25">
      <c r="A217" s="36" t="s">
        <v>287</v>
      </c>
      <c r="B217" s="21" t="s">
        <v>107</v>
      </c>
      <c r="C217" s="21" t="s">
        <v>70</v>
      </c>
      <c r="D217" s="21" t="s">
        <v>50</v>
      </c>
      <c r="E217" s="35"/>
      <c r="F217" s="35"/>
      <c r="G217" s="35"/>
      <c r="H217" s="35"/>
      <c r="I217" s="35"/>
      <c r="J217" s="35"/>
      <c r="K217" s="35"/>
      <c r="L217" s="35"/>
      <c r="M217" s="35"/>
      <c r="N217" s="35"/>
      <c r="O217" s="35"/>
      <c r="P217" s="35"/>
      <c r="Q217" s="35"/>
      <c r="R217" s="35"/>
      <c r="S217" s="35"/>
      <c r="T217" s="35"/>
      <c r="U217" s="35"/>
      <c r="V217" s="35"/>
    </row>
    <row r="218" spans="1:22" s="12" customFormat="1" ht="18.75">
      <c r="A218" s="24" t="s">
        <v>253</v>
      </c>
      <c r="B218" s="9" t="s">
        <v>108</v>
      </c>
      <c r="C218" s="9" t="s">
        <v>76</v>
      </c>
      <c r="D218" s="9">
        <f>E219+E223+E227+E231+E235+E239+E243+E247+E251+E255</f>
        <v>36115.009142</v>
      </c>
      <c r="E218" s="35"/>
      <c r="F218" s="30"/>
      <c r="G218" s="35"/>
      <c r="H218" s="35"/>
      <c r="I218" s="35"/>
      <c r="J218" s="35"/>
      <c r="K218" s="35"/>
      <c r="L218" s="35"/>
      <c r="M218" s="35"/>
      <c r="N218" s="35"/>
      <c r="O218" s="35"/>
      <c r="P218" s="35"/>
      <c r="Q218" s="35"/>
      <c r="R218" s="35"/>
      <c r="S218" s="35"/>
      <c r="T218" s="35"/>
      <c r="U218" s="35"/>
      <c r="V218" s="35"/>
    </row>
    <row r="219" spans="1:22" s="12" customFormat="1" ht="31.5">
      <c r="A219" s="24" t="s">
        <v>254</v>
      </c>
      <c r="B219" s="9" t="s">
        <v>109</v>
      </c>
      <c r="C219" s="9" t="s">
        <v>70</v>
      </c>
      <c r="D219" s="9" t="s">
        <v>51</v>
      </c>
      <c r="E219" s="35">
        <v>0</v>
      </c>
      <c r="F219" s="35"/>
      <c r="G219" s="35"/>
      <c r="H219" s="35"/>
      <c r="I219" s="35"/>
      <c r="J219" s="35"/>
      <c r="K219" s="35"/>
      <c r="L219" s="35"/>
      <c r="M219" s="35"/>
      <c r="N219" s="35"/>
      <c r="O219" s="35"/>
      <c r="P219" s="35"/>
      <c r="Q219" s="35"/>
      <c r="R219" s="35"/>
      <c r="S219" s="35"/>
      <c r="T219" s="35"/>
      <c r="U219" s="35"/>
      <c r="V219" s="35"/>
    </row>
    <row r="220" spans="1:22" s="12" customFormat="1" ht="15.75">
      <c r="A220" s="24" t="s">
        <v>283</v>
      </c>
      <c r="B220" s="9" t="s">
        <v>110</v>
      </c>
      <c r="C220" s="9" t="s">
        <v>70</v>
      </c>
      <c r="D220" s="9" t="s">
        <v>27</v>
      </c>
      <c r="E220" s="35"/>
      <c r="F220" s="35"/>
      <c r="G220" s="35"/>
      <c r="H220" s="35"/>
      <c r="I220" s="35"/>
      <c r="J220" s="35"/>
      <c r="K220" s="35"/>
      <c r="L220" s="35"/>
      <c r="M220" s="35"/>
      <c r="N220" s="35"/>
      <c r="O220" s="35"/>
      <c r="P220" s="35"/>
      <c r="Q220" s="35"/>
      <c r="R220" s="35"/>
      <c r="S220" s="35"/>
      <c r="T220" s="35"/>
      <c r="U220" s="35"/>
      <c r="V220" s="35"/>
    </row>
    <row r="221" spans="1:22" s="12" customFormat="1" ht="15.75">
      <c r="A221" s="24" t="s">
        <v>255</v>
      </c>
      <c r="B221" s="9" t="s">
        <v>67</v>
      </c>
      <c r="C221" s="9" t="s">
        <v>70</v>
      </c>
      <c r="D221" s="9" t="s">
        <v>12</v>
      </c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35"/>
      <c r="P221" s="35"/>
      <c r="Q221" s="35"/>
      <c r="R221" s="35"/>
      <c r="S221" s="35"/>
      <c r="T221" s="35"/>
      <c r="U221" s="35"/>
      <c r="V221" s="35"/>
    </row>
    <row r="222" spans="1:22" s="12" customFormat="1" ht="15.75">
      <c r="A222" s="24" t="s">
        <v>256</v>
      </c>
      <c r="B222" s="9" t="s">
        <v>111</v>
      </c>
      <c r="C222" s="9" t="s">
        <v>76</v>
      </c>
      <c r="D222" s="9">
        <v>0</v>
      </c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35"/>
      <c r="P222" s="35"/>
      <c r="Q222" s="35"/>
      <c r="R222" s="35"/>
      <c r="S222" s="35"/>
      <c r="T222" s="35"/>
      <c r="U222" s="35"/>
      <c r="V222" s="35"/>
    </row>
    <row r="223" spans="1:22" s="12" customFormat="1" ht="31.5">
      <c r="A223" s="24" t="s">
        <v>257</v>
      </c>
      <c r="B223" s="9" t="s">
        <v>109</v>
      </c>
      <c r="C223" s="9" t="s">
        <v>70</v>
      </c>
      <c r="D223" s="9" t="s">
        <v>53</v>
      </c>
      <c r="E223" s="35">
        <v>90.86</v>
      </c>
      <c r="F223" s="35"/>
      <c r="G223" s="35"/>
      <c r="H223" s="35"/>
      <c r="I223" s="35"/>
      <c r="J223" s="35"/>
      <c r="K223" s="35"/>
      <c r="L223" s="35"/>
      <c r="M223" s="35"/>
      <c r="N223" s="35"/>
      <c r="O223" s="35"/>
      <c r="P223" s="35"/>
      <c r="Q223" s="35"/>
      <c r="R223" s="35"/>
      <c r="S223" s="35"/>
      <c r="T223" s="35"/>
      <c r="U223" s="35"/>
      <c r="V223" s="35"/>
    </row>
    <row r="224" spans="1:22" s="12" customFormat="1" ht="15.75">
      <c r="A224" s="24" t="s">
        <v>258</v>
      </c>
      <c r="B224" s="9" t="s">
        <v>110</v>
      </c>
      <c r="C224" s="9" t="s">
        <v>70</v>
      </c>
      <c r="D224" s="9" t="s">
        <v>27</v>
      </c>
      <c r="E224" s="35"/>
      <c r="F224" s="35"/>
      <c r="G224" s="35"/>
      <c r="H224" s="35"/>
      <c r="I224" s="35"/>
      <c r="J224" s="35"/>
      <c r="K224" s="35"/>
      <c r="L224" s="35"/>
      <c r="M224" s="35"/>
      <c r="N224" s="35"/>
      <c r="O224" s="35"/>
      <c r="P224" s="35"/>
      <c r="Q224" s="35"/>
      <c r="R224" s="35"/>
      <c r="S224" s="35"/>
      <c r="T224" s="35"/>
      <c r="U224" s="35"/>
      <c r="V224" s="35"/>
    </row>
    <row r="225" spans="1:22" s="12" customFormat="1" ht="15.75">
      <c r="A225" s="24" t="s">
        <v>259</v>
      </c>
      <c r="B225" s="9" t="s">
        <v>67</v>
      </c>
      <c r="C225" s="9" t="s">
        <v>70</v>
      </c>
      <c r="D225" s="9" t="s">
        <v>12</v>
      </c>
      <c r="E225" s="35"/>
      <c r="F225" s="35"/>
      <c r="G225" s="35"/>
      <c r="H225" s="35"/>
      <c r="I225" s="35"/>
      <c r="J225" s="35"/>
      <c r="K225" s="35"/>
      <c r="L225" s="35"/>
      <c r="M225" s="35"/>
      <c r="N225" s="35"/>
      <c r="O225" s="35"/>
      <c r="P225" s="35"/>
      <c r="Q225" s="35"/>
      <c r="R225" s="35"/>
      <c r="S225" s="35"/>
      <c r="T225" s="35"/>
      <c r="U225" s="35"/>
      <c r="V225" s="35"/>
    </row>
    <row r="226" spans="1:22" s="12" customFormat="1" ht="15.75">
      <c r="A226" s="24" t="s">
        <v>260</v>
      </c>
      <c r="B226" s="9" t="s">
        <v>111</v>
      </c>
      <c r="C226" s="9" t="s">
        <v>76</v>
      </c>
      <c r="D226" s="40">
        <f>E223/E2</f>
        <v>0.033173901931432326</v>
      </c>
      <c r="E226" s="35"/>
      <c r="F226" s="35"/>
      <c r="G226" s="35"/>
      <c r="H226" s="35"/>
      <c r="I226" s="35"/>
      <c r="J226" s="35"/>
      <c r="K226" s="35"/>
      <c r="L226" s="35"/>
      <c r="M226" s="35"/>
      <c r="N226" s="35"/>
      <c r="O226" s="35"/>
      <c r="P226" s="35"/>
      <c r="Q226" s="35"/>
      <c r="R226" s="35"/>
      <c r="S226" s="35"/>
      <c r="T226" s="35"/>
      <c r="U226" s="35"/>
      <c r="V226" s="35"/>
    </row>
    <row r="227" spans="1:22" s="12" customFormat="1" ht="31.5">
      <c r="A227" s="24" t="s">
        <v>261</v>
      </c>
      <c r="B227" s="9" t="s">
        <v>109</v>
      </c>
      <c r="C227" s="9" t="s">
        <v>70</v>
      </c>
      <c r="D227" s="9" t="s">
        <v>52</v>
      </c>
      <c r="E227" s="35">
        <v>0</v>
      </c>
      <c r="F227" s="35"/>
      <c r="G227" s="35"/>
      <c r="H227" s="35"/>
      <c r="I227" s="35"/>
      <c r="J227" s="35"/>
      <c r="K227" s="35"/>
      <c r="L227" s="35"/>
      <c r="M227" s="35"/>
      <c r="N227" s="35"/>
      <c r="O227" s="35"/>
      <c r="P227" s="35"/>
      <c r="Q227" s="35"/>
      <c r="R227" s="35"/>
      <c r="S227" s="35"/>
      <c r="T227" s="35"/>
      <c r="U227" s="35"/>
      <c r="V227" s="35"/>
    </row>
    <row r="228" spans="1:22" s="12" customFormat="1" ht="15.75">
      <c r="A228" s="24" t="s">
        <v>262</v>
      </c>
      <c r="B228" s="9" t="s">
        <v>110</v>
      </c>
      <c r="C228" s="9" t="s">
        <v>70</v>
      </c>
      <c r="D228" s="9" t="s">
        <v>27</v>
      </c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35"/>
      <c r="P228" s="35"/>
      <c r="Q228" s="35"/>
      <c r="R228" s="35"/>
      <c r="S228" s="35"/>
      <c r="T228" s="35"/>
      <c r="U228" s="35"/>
      <c r="V228" s="35"/>
    </row>
    <row r="229" spans="1:22" s="12" customFormat="1" ht="15.75">
      <c r="A229" s="24" t="s">
        <v>263</v>
      </c>
      <c r="B229" s="9" t="s">
        <v>67</v>
      </c>
      <c r="C229" s="9" t="s">
        <v>70</v>
      </c>
      <c r="D229" s="9" t="s">
        <v>12</v>
      </c>
      <c r="E229" s="35"/>
      <c r="F229" s="35"/>
      <c r="G229" s="35"/>
      <c r="H229" s="35"/>
      <c r="I229" s="35"/>
      <c r="J229" s="35"/>
      <c r="K229" s="35"/>
      <c r="L229" s="35"/>
      <c r="M229" s="35"/>
      <c r="N229" s="35"/>
      <c r="O229" s="35"/>
      <c r="P229" s="35"/>
      <c r="Q229" s="35"/>
      <c r="R229" s="35"/>
      <c r="S229" s="35"/>
      <c r="T229" s="35"/>
      <c r="U229" s="35"/>
      <c r="V229" s="35"/>
    </row>
    <row r="230" spans="1:22" s="12" customFormat="1" ht="15.75">
      <c r="A230" s="24" t="s">
        <v>264</v>
      </c>
      <c r="B230" s="9" t="s">
        <v>111</v>
      </c>
      <c r="C230" s="9" t="s">
        <v>76</v>
      </c>
      <c r="D230" s="40">
        <f>E227/E2</f>
        <v>0</v>
      </c>
      <c r="E230" s="35"/>
      <c r="F230" s="35"/>
      <c r="G230" s="35"/>
      <c r="H230" s="35"/>
      <c r="I230" s="35"/>
      <c r="J230" s="35"/>
      <c r="K230" s="35"/>
      <c r="L230" s="35"/>
      <c r="M230" s="35"/>
      <c r="N230" s="35"/>
      <c r="O230" s="35"/>
      <c r="P230" s="35"/>
      <c r="Q230" s="35"/>
      <c r="R230" s="35"/>
      <c r="S230" s="35"/>
      <c r="T230" s="35"/>
      <c r="U230" s="35"/>
      <c r="V230" s="35"/>
    </row>
    <row r="231" spans="1:22" s="12" customFormat="1" ht="31.5">
      <c r="A231" s="24" t="s">
        <v>265</v>
      </c>
      <c r="B231" s="9" t="s">
        <v>109</v>
      </c>
      <c r="C231" s="9" t="s">
        <v>70</v>
      </c>
      <c r="D231" s="9" t="s">
        <v>288</v>
      </c>
      <c r="E231" s="35">
        <v>0</v>
      </c>
      <c r="F231" s="35"/>
      <c r="G231" s="35"/>
      <c r="H231" s="35"/>
      <c r="I231" s="35"/>
      <c r="J231" s="35"/>
      <c r="K231" s="35"/>
      <c r="L231" s="35"/>
      <c r="M231" s="35"/>
      <c r="N231" s="35"/>
      <c r="O231" s="35"/>
      <c r="P231" s="35"/>
      <c r="Q231" s="35"/>
      <c r="R231" s="35"/>
      <c r="S231" s="35"/>
      <c r="T231" s="35"/>
      <c r="U231" s="35"/>
      <c r="V231" s="35"/>
    </row>
    <row r="232" spans="1:22" s="12" customFormat="1" ht="15.75">
      <c r="A232" s="24" t="s">
        <v>266</v>
      </c>
      <c r="B232" s="9" t="s">
        <v>110</v>
      </c>
      <c r="C232" s="9" t="s">
        <v>70</v>
      </c>
      <c r="D232" s="9" t="s">
        <v>27</v>
      </c>
      <c r="E232" s="35"/>
      <c r="F232" s="35"/>
      <c r="G232" s="35"/>
      <c r="H232" s="35"/>
      <c r="I232" s="35"/>
      <c r="J232" s="35"/>
      <c r="K232" s="35"/>
      <c r="L232" s="35"/>
      <c r="M232" s="35"/>
      <c r="N232" s="35"/>
      <c r="O232" s="35"/>
      <c r="P232" s="35"/>
      <c r="Q232" s="35"/>
      <c r="R232" s="35"/>
      <c r="S232" s="35"/>
      <c r="T232" s="35"/>
      <c r="U232" s="35"/>
      <c r="V232" s="35"/>
    </row>
    <row r="233" spans="1:22" s="12" customFormat="1" ht="15.75">
      <c r="A233" s="24" t="s">
        <v>267</v>
      </c>
      <c r="B233" s="9" t="s">
        <v>67</v>
      </c>
      <c r="C233" s="9" t="s">
        <v>70</v>
      </c>
      <c r="D233" s="9" t="s">
        <v>12</v>
      </c>
      <c r="E233" s="35"/>
      <c r="F233" s="35"/>
      <c r="G233" s="35"/>
      <c r="H233" s="35"/>
      <c r="I233" s="35"/>
      <c r="J233" s="35"/>
      <c r="K233" s="35"/>
      <c r="L233" s="35"/>
      <c r="M233" s="35"/>
      <c r="N233" s="35"/>
      <c r="O233" s="35"/>
      <c r="P233" s="35"/>
      <c r="Q233" s="35"/>
      <c r="R233" s="35"/>
      <c r="S233" s="35"/>
      <c r="T233" s="35"/>
      <c r="U233" s="35"/>
      <c r="V233" s="35"/>
    </row>
    <row r="234" spans="1:22" s="12" customFormat="1" ht="15.75">
      <c r="A234" s="24" t="s">
        <v>268</v>
      </c>
      <c r="B234" s="9" t="s">
        <v>111</v>
      </c>
      <c r="C234" s="9" t="s">
        <v>76</v>
      </c>
      <c r="D234" s="9">
        <v>0</v>
      </c>
      <c r="E234" s="35"/>
      <c r="F234" s="35"/>
      <c r="G234" s="35"/>
      <c r="H234" s="35"/>
      <c r="I234" s="35"/>
      <c r="J234" s="35"/>
      <c r="K234" s="35"/>
      <c r="L234" s="35"/>
      <c r="M234" s="35"/>
      <c r="N234" s="35"/>
      <c r="O234" s="35"/>
      <c r="P234" s="35"/>
      <c r="Q234" s="35"/>
      <c r="R234" s="35"/>
      <c r="S234" s="35"/>
      <c r="T234" s="35"/>
      <c r="U234" s="35"/>
      <c r="V234" s="35"/>
    </row>
    <row r="235" spans="1:22" s="12" customFormat="1" ht="31.5">
      <c r="A235" s="24" t="s">
        <v>269</v>
      </c>
      <c r="B235" s="9" t="s">
        <v>109</v>
      </c>
      <c r="C235" s="9" t="s">
        <v>70</v>
      </c>
      <c r="D235" s="9" t="s">
        <v>338</v>
      </c>
      <c r="E235" s="35">
        <f>F235</f>
        <v>2211.4097712</v>
      </c>
      <c r="F235" s="35">
        <f>0.067284*12*E2</f>
        <v>2211.4097712</v>
      </c>
      <c r="G235" s="35"/>
      <c r="H235" s="35"/>
      <c r="I235" s="35"/>
      <c r="J235" s="35"/>
      <c r="K235" s="35"/>
      <c r="L235" s="35"/>
      <c r="M235" s="35"/>
      <c r="N235" s="35"/>
      <c r="O235" s="35"/>
      <c r="P235" s="35"/>
      <c r="Q235" s="35"/>
      <c r="R235" s="35"/>
      <c r="S235" s="35"/>
      <c r="T235" s="35"/>
      <c r="U235" s="35"/>
      <c r="V235" s="35"/>
    </row>
    <row r="236" spans="1:22" s="12" customFormat="1" ht="15.75">
      <c r="A236" s="24" t="s">
        <v>270</v>
      </c>
      <c r="B236" s="9" t="s">
        <v>110</v>
      </c>
      <c r="C236" s="9" t="s">
        <v>70</v>
      </c>
      <c r="D236" s="9" t="s">
        <v>27</v>
      </c>
      <c r="E236" s="35"/>
      <c r="F236" s="35"/>
      <c r="G236" s="35"/>
      <c r="H236" s="35"/>
      <c r="I236" s="35"/>
      <c r="J236" s="35"/>
      <c r="K236" s="35"/>
      <c r="L236" s="35"/>
      <c r="M236" s="35"/>
      <c r="N236" s="35"/>
      <c r="O236" s="35"/>
      <c r="P236" s="35"/>
      <c r="Q236" s="35"/>
      <c r="R236" s="35"/>
      <c r="S236" s="35"/>
      <c r="T236" s="35"/>
      <c r="U236" s="35"/>
      <c r="V236" s="35"/>
    </row>
    <row r="237" spans="1:22" s="12" customFormat="1" ht="15.75">
      <c r="A237" s="24" t="s">
        <v>271</v>
      </c>
      <c r="B237" s="9" t="s">
        <v>67</v>
      </c>
      <c r="C237" s="9" t="s">
        <v>70</v>
      </c>
      <c r="D237" s="9" t="s">
        <v>12</v>
      </c>
      <c r="E237" s="35"/>
      <c r="F237" s="35"/>
      <c r="G237" s="35"/>
      <c r="H237" s="35"/>
      <c r="I237" s="35"/>
      <c r="J237" s="35"/>
      <c r="K237" s="35"/>
      <c r="L237" s="35"/>
      <c r="M237" s="35"/>
      <c r="N237" s="35"/>
      <c r="O237" s="35"/>
      <c r="P237" s="35"/>
      <c r="Q237" s="35"/>
      <c r="R237" s="35"/>
      <c r="S237" s="35"/>
      <c r="T237" s="35"/>
      <c r="U237" s="35"/>
      <c r="V237" s="35"/>
    </row>
    <row r="238" spans="1:22" s="12" customFormat="1" ht="15.75">
      <c r="A238" s="24" t="s">
        <v>272</v>
      </c>
      <c r="B238" s="9" t="s">
        <v>111</v>
      </c>
      <c r="C238" s="9" t="s">
        <v>76</v>
      </c>
      <c r="D238" s="40">
        <f>E235/E2</f>
        <v>0.8074079999999999</v>
      </c>
      <c r="E238" s="35"/>
      <c r="F238" s="35"/>
      <c r="G238" s="35"/>
      <c r="H238" s="35"/>
      <c r="I238" s="35"/>
      <c r="J238" s="35"/>
      <c r="K238" s="35"/>
      <c r="L238" s="35"/>
      <c r="M238" s="35"/>
      <c r="N238" s="35"/>
      <c r="O238" s="35"/>
      <c r="P238" s="35"/>
      <c r="Q238" s="35"/>
      <c r="R238" s="35"/>
      <c r="S238" s="35"/>
      <c r="T238" s="35"/>
      <c r="U238" s="35"/>
      <c r="V238" s="35"/>
    </row>
    <row r="239" spans="1:22" s="12" customFormat="1" ht="31.5">
      <c r="A239" s="24" t="s">
        <v>273</v>
      </c>
      <c r="B239" s="9" t="s">
        <v>109</v>
      </c>
      <c r="C239" s="9" t="s">
        <v>70</v>
      </c>
      <c r="D239" s="9" t="s">
        <v>1</v>
      </c>
      <c r="E239" s="35">
        <f>F239</f>
        <v>19146.2914056</v>
      </c>
      <c r="F239" s="35">
        <f>0.582542*12*E2</f>
        <v>19146.2914056</v>
      </c>
      <c r="G239" s="35"/>
      <c r="H239" s="35"/>
      <c r="I239" s="35"/>
      <c r="J239" s="35"/>
      <c r="K239" s="35"/>
      <c r="L239" s="35"/>
      <c r="M239" s="35"/>
      <c r="N239" s="35"/>
      <c r="O239" s="35"/>
      <c r="P239" s="35"/>
      <c r="Q239" s="35"/>
      <c r="R239" s="35"/>
      <c r="S239" s="35"/>
      <c r="T239" s="35"/>
      <c r="U239" s="35"/>
      <c r="V239" s="35"/>
    </row>
    <row r="240" spans="1:22" s="12" customFormat="1" ht="15.75">
      <c r="A240" s="24" t="s">
        <v>274</v>
      </c>
      <c r="B240" s="9" t="s">
        <v>110</v>
      </c>
      <c r="C240" s="9" t="s">
        <v>70</v>
      </c>
      <c r="D240" s="9" t="s">
        <v>27</v>
      </c>
      <c r="E240" s="35"/>
      <c r="F240" s="35"/>
      <c r="G240" s="35"/>
      <c r="H240" s="35"/>
      <c r="I240" s="35"/>
      <c r="J240" s="35"/>
      <c r="K240" s="35"/>
      <c r="L240" s="35"/>
      <c r="M240" s="35"/>
      <c r="N240" s="35"/>
      <c r="O240" s="35"/>
      <c r="P240" s="35"/>
      <c r="Q240" s="35"/>
      <c r="R240" s="35"/>
      <c r="S240" s="35"/>
      <c r="T240" s="35"/>
      <c r="U240" s="35"/>
      <c r="V240" s="35"/>
    </row>
    <row r="241" spans="1:22" s="12" customFormat="1" ht="15.75">
      <c r="A241" s="24" t="s">
        <v>275</v>
      </c>
      <c r="B241" s="9" t="s">
        <v>67</v>
      </c>
      <c r="C241" s="9" t="s">
        <v>70</v>
      </c>
      <c r="D241" s="9" t="s">
        <v>12</v>
      </c>
      <c r="E241" s="35"/>
      <c r="F241" s="35"/>
      <c r="G241" s="35"/>
      <c r="H241" s="35"/>
      <c r="I241" s="35"/>
      <c r="J241" s="35"/>
      <c r="K241" s="35"/>
      <c r="L241" s="35"/>
      <c r="M241" s="35"/>
      <c r="N241" s="35"/>
      <c r="O241" s="35"/>
      <c r="P241" s="35"/>
      <c r="Q241" s="35"/>
      <c r="R241" s="35"/>
      <c r="S241" s="35"/>
      <c r="T241" s="35"/>
      <c r="U241" s="35"/>
      <c r="V241" s="35"/>
    </row>
    <row r="242" spans="1:22" s="12" customFormat="1" ht="15.75">
      <c r="A242" s="24" t="s">
        <v>276</v>
      </c>
      <c r="B242" s="9" t="s">
        <v>111</v>
      </c>
      <c r="C242" s="9" t="s">
        <v>76</v>
      </c>
      <c r="D242" s="40">
        <f>E239/E2</f>
        <v>6.9905040000000005</v>
      </c>
      <c r="E242" s="35"/>
      <c r="F242" s="35"/>
      <c r="G242" s="35"/>
      <c r="H242" s="35"/>
      <c r="I242" s="35"/>
      <c r="J242" s="35"/>
      <c r="K242" s="35"/>
      <c r="L242" s="35"/>
      <c r="M242" s="35"/>
      <c r="N242" s="35"/>
      <c r="O242" s="35"/>
      <c r="P242" s="35"/>
      <c r="Q242" s="35"/>
      <c r="R242" s="35"/>
      <c r="S242" s="35"/>
      <c r="T242" s="35"/>
      <c r="U242" s="35"/>
      <c r="V242" s="35"/>
    </row>
    <row r="243" spans="1:22" s="12" customFormat="1" ht="31.5">
      <c r="A243" s="24" t="s">
        <v>277</v>
      </c>
      <c r="B243" s="9" t="s">
        <v>109</v>
      </c>
      <c r="C243" s="9" t="s">
        <v>70</v>
      </c>
      <c r="D243" s="9" t="s">
        <v>0</v>
      </c>
      <c r="E243" s="35">
        <v>0</v>
      </c>
      <c r="F243" s="35"/>
      <c r="G243" s="35"/>
      <c r="H243" s="35"/>
      <c r="I243" s="35"/>
      <c r="J243" s="35"/>
      <c r="K243" s="35"/>
      <c r="L243" s="35"/>
      <c r="M243" s="35"/>
      <c r="N243" s="35"/>
      <c r="O243" s="35"/>
      <c r="P243" s="35"/>
      <c r="Q243" s="35"/>
      <c r="R243" s="35"/>
      <c r="S243" s="35"/>
      <c r="T243" s="35"/>
      <c r="U243" s="35"/>
      <c r="V243" s="35"/>
    </row>
    <row r="244" spans="1:22" s="12" customFormat="1" ht="15.75">
      <c r="A244" s="24" t="s">
        <v>278</v>
      </c>
      <c r="B244" s="9" t="s">
        <v>110</v>
      </c>
      <c r="C244" s="9" t="s">
        <v>70</v>
      </c>
      <c r="D244" s="9" t="s">
        <v>27</v>
      </c>
      <c r="E244" s="35"/>
      <c r="F244" s="35"/>
      <c r="G244" s="35"/>
      <c r="H244" s="35"/>
      <c r="I244" s="35"/>
      <c r="J244" s="35"/>
      <c r="K244" s="35"/>
      <c r="L244" s="35"/>
      <c r="M244" s="35"/>
      <c r="N244" s="35"/>
      <c r="O244" s="35"/>
      <c r="P244" s="35"/>
      <c r="Q244" s="35"/>
      <c r="R244" s="35"/>
      <c r="S244" s="35"/>
      <c r="T244" s="35"/>
      <c r="U244" s="35"/>
      <c r="V244" s="35"/>
    </row>
    <row r="245" spans="1:22" s="12" customFormat="1" ht="15.75">
      <c r="A245" s="24" t="s">
        <v>279</v>
      </c>
      <c r="B245" s="9" t="s">
        <v>67</v>
      </c>
      <c r="C245" s="9" t="s">
        <v>70</v>
      </c>
      <c r="D245" s="9" t="s">
        <v>12</v>
      </c>
      <c r="E245" s="35"/>
      <c r="F245" s="35"/>
      <c r="G245" s="35"/>
      <c r="H245" s="35"/>
      <c r="I245" s="35"/>
      <c r="J245" s="35"/>
      <c r="K245" s="35"/>
      <c r="L245" s="35"/>
      <c r="M245" s="35"/>
      <c r="N245" s="35"/>
      <c r="O245" s="35"/>
      <c r="P245" s="35"/>
      <c r="Q245" s="35"/>
      <c r="R245" s="35"/>
      <c r="S245" s="35"/>
      <c r="T245" s="35"/>
      <c r="U245" s="35"/>
      <c r="V245" s="35"/>
    </row>
    <row r="246" spans="1:22" s="12" customFormat="1" ht="15.75">
      <c r="A246" s="24" t="s">
        <v>280</v>
      </c>
      <c r="B246" s="9" t="s">
        <v>111</v>
      </c>
      <c r="C246" s="9" t="s">
        <v>76</v>
      </c>
      <c r="D246" s="40">
        <f>E243/E2</f>
        <v>0</v>
      </c>
      <c r="E246" s="35"/>
      <c r="F246" s="35"/>
      <c r="G246" s="35"/>
      <c r="H246" s="35"/>
      <c r="I246" s="35"/>
      <c r="J246" s="35"/>
      <c r="K246" s="35"/>
      <c r="L246" s="35"/>
      <c r="M246" s="35"/>
      <c r="N246" s="35"/>
      <c r="O246" s="35"/>
      <c r="P246" s="35"/>
      <c r="Q246" s="35"/>
      <c r="R246" s="35"/>
      <c r="S246" s="35"/>
      <c r="T246" s="35"/>
      <c r="U246" s="35"/>
      <c r="V246" s="35"/>
    </row>
    <row r="247" spans="1:22" s="12" customFormat="1" ht="31.5">
      <c r="A247" s="24" t="s">
        <v>282</v>
      </c>
      <c r="B247" s="9" t="s">
        <v>109</v>
      </c>
      <c r="C247" s="9" t="s">
        <v>70</v>
      </c>
      <c r="D247" s="9" t="s">
        <v>54</v>
      </c>
      <c r="E247" s="35">
        <f>F247</f>
        <v>11498.0227116</v>
      </c>
      <c r="F247" s="35">
        <f>0.349837*12*E2</f>
        <v>11498.0227116</v>
      </c>
      <c r="G247" s="35">
        <v>6467.73</v>
      </c>
      <c r="H247" s="35"/>
      <c r="I247" s="35"/>
      <c r="J247" s="35"/>
      <c r="K247" s="35"/>
      <c r="L247" s="35"/>
      <c r="M247" s="35"/>
      <c r="N247" s="35"/>
      <c r="O247" s="35"/>
      <c r="P247" s="35"/>
      <c r="Q247" s="35"/>
      <c r="R247" s="35"/>
      <c r="S247" s="35"/>
      <c r="T247" s="35"/>
      <c r="U247" s="35"/>
      <c r="V247" s="35"/>
    </row>
    <row r="248" spans="1:22" s="12" customFormat="1" ht="15.75">
      <c r="A248" s="24" t="s">
        <v>284</v>
      </c>
      <c r="B248" s="9" t="s">
        <v>110</v>
      </c>
      <c r="C248" s="9" t="s">
        <v>70</v>
      </c>
      <c r="D248" s="9" t="s">
        <v>27</v>
      </c>
      <c r="E248" s="35"/>
      <c r="F248" s="35"/>
      <c r="G248" s="35"/>
      <c r="H248" s="35"/>
      <c r="I248" s="35"/>
      <c r="J248" s="35"/>
      <c r="K248" s="35"/>
      <c r="L248" s="35"/>
      <c r="M248" s="35"/>
      <c r="N248" s="35"/>
      <c r="O248" s="35"/>
      <c r="P248" s="35"/>
      <c r="Q248" s="35"/>
      <c r="R248" s="35"/>
      <c r="S248" s="35"/>
      <c r="T248" s="35"/>
      <c r="U248" s="35"/>
      <c r="V248" s="35"/>
    </row>
    <row r="249" spans="1:22" s="12" customFormat="1" ht="15.75">
      <c r="A249" s="24" t="s">
        <v>285</v>
      </c>
      <c r="B249" s="9" t="s">
        <v>67</v>
      </c>
      <c r="C249" s="9" t="s">
        <v>70</v>
      </c>
      <c r="D249" s="9" t="s">
        <v>12</v>
      </c>
      <c r="E249" s="35"/>
      <c r="F249" s="35"/>
      <c r="G249" s="35"/>
      <c r="H249" s="35"/>
      <c r="I249" s="35"/>
      <c r="J249" s="35"/>
      <c r="K249" s="35"/>
      <c r="L249" s="35"/>
      <c r="M249" s="35"/>
      <c r="N249" s="35"/>
      <c r="O249" s="35"/>
      <c r="P249" s="35"/>
      <c r="Q249" s="35"/>
      <c r="R249" s="35"/>
      <c r="S249" s="35"/>
      <c r="T249" s="35"/>
      <c r="U249" s="35"/>
      <c r="V249" s="35"/>
    </row>
    <row r="250" spans="1:22" s="12" customFormat="1" ht="15.75">
      <c r="A250" s="24" t="s">
        <v>286</v>
      </c>
      <c r="B250" s="9" t="s">
        <v>111</v>
      </c>
      <c r="C250" s="9" t="s">
        <v>76</v>
      </c>
      <c r="D250" s="40">
        <f>E247/E2</f>
        <v>4.198044</v>
      </c>
      <c r="E250" s="35"/>
      <c r="F250" s="35"/>
      <c r="G250" s="35"/>
      <c r="H250" s="35"/>
      <c r="I250" s="35"/>
      <c r="J250" s="35"/>
      <c r="K250" s="35"/>
      <c r="L250" s="35"/>
      <c r="M250" s="35"/>
      <c r="N250" s="35"/>
      <c r="O250" s="35"/>
      <c r="P250" s="35"/>
      <c r="Q250" s="35"/>
      <c r="R250" s="35"/>
      <c r="S250" s="35"/>
      <c r="T250" s="35"/>
      <c r="U250" s="35"/>
      <c r="V250" s="35"/>
    </row>
    <row r="251" spans="1:22" s="12" customFormat="1" ht="31.5">
      <c r="A251" s="24" t="s">
        <v>289</v>
      </c>
      <c r="B251" s="9" t="s">
        <v>109</v>
      </c>
      <c r="C251" s="9" t="s">
        <v>70</v>
      </c>
      <c r="D251" s="9" t="s">
        <v>55</v>
      </c>
      <c r="E251" s="35">
        <f>F251</f>
        <v>3168.4252536000004</v>
      </c>
      <c r="F251" s="35">
        <f>0.096402*12*E2</f>
        <v>3168.4252536000004</v>
      </c>
      <c r="G251" s="35"/>
      <c r="H251" s="35"/>
      <c r="I251" s="35"/>
      <c r="J251" s="35"/>
      <c r="K251" s="35"/>
      <c r="L251" s="35"/>
      <c r="M251" s="35"/>
      <c r="N251" s="35"/>
      <c r="O251" s="35"/>
      <c r="P251" s="35"/>
      <c r="Q251" s="35"/>
      <c r="R251" s="35"/>
      <c r="S251" s="35"/>
      <c r="T251" s="35"/>
      <c r="U251" s="35"/>
      <c r="V251" s="35"/>
    </row>
    <row r="252" spans="1:22" s="12" customFormat="1" ht="15.75">
      <c r="A252" s="24" t="s">
        <v>290</v>
      </c>
      <c r="B252" s="9" t="s">
        <v>110</v>
      </c>
      <c r="C252" s="9" t="s">
        <v>70</v>
      </c>
      <c r="D252" s="9" t="s">
        <v>27</v>
      </c>
      <c r="E252" s="35"/>
      <c r="F252" s="35"/>
      <c r="G252" s="35"/>
      <c r="H252" s="35"/>
      <c r="I252" s="35"/>
      <c r="J252" s="35"/>
      <c r="K252" s="35"/>
      <c r="L252" s="35"/>
      <c r="M252" s="35"/>
      <c r="N252" s="35"/>
      <c r="O252" s="35"/>
      <c r="P252" s="35"/>
      <c r="Q252" s="35"/>
      <c r="R252" s="35"/>
      <c r="S252" s="35"/>
      <c r="T252" s="35"/>
      <c r="U252" s="35"/>
      <c r="V252" s="35"/>
    </row>
    <row r="253" spans="1:22" s="12" customFormat="1" ht="15.75">
      <c r="A253" s="24" t="s">
        <v>291</v>
      </c>
      <c r="B253" s="9" t="s">
        <v>67</v>
      </c>
      <c r="C253" s="9" t="s">
        <v>70</v>
      </c>
      <c r="D253" s="9" t="s">
        <v>12</v>
      </c>
      <c r="E253" s="35"/>
      <c r="F253" s="35"/>
      <c r="G253" s="35"/>
      <c r="H253" s="35"/>
      <c r="I253" s="35"/>
      <c r="J253" s="35"/>
      <c r="K253" s="35"/>
      <c r="L253" s="35"/>
      <c r="M253" s="35"/>
      <c r="N253" s="35"/>
      <c r="O253" s="35"/>
      <c r="P253" s="35"/>
      <c r="Q253" s="35"/>
      <c r="R253" s="35"/>
      <c r="S253" s="35"/>
      <c r="T253" s="35"/>
      <c r="U253" s="35"/>
      <c r="V253" s="35"/>
    </row>
    <row r="254" spans="1:22" s="12" customFormat="1" ht="15.75">
      <c r="A254" s="24" t="s">
        <v>292</v>
      </c>
      <c r="B254" s="9" t="s">
        <v>111</v>
      </c>
      <c r="C254" s="9" t="s">
        <v>76</v>
      </c>
      <c r="D254" s="40">
        <f>E251/E2</f>
        <v>1.156824</v>
      </c>
      <c r="E254" s="35"/>
      <c r="F254" s="35"/>
      <c r="G254" s="35"/>
      <c r="H254" s="35"/>
      <c r="I254" s="35"/>
      <c r="J254" s="35"/>
      <c r="K254" s="35"/>
      <c r="L254" s="35"/>
      <c r="M254" s="35"/>
      <c r="N254" s="35"/>
      <c r="O254" s="35"/>
      <c r="P254" s="35"/>
      <c r="Q254" s="35"/>
      <c r="R254" s="35"/>
      <c r="S254" s="35"/>
      <c r="T254" s="35"/>
      <c r="U254" s="35"/>
      <c r="V254" s="35"/>
    </row>
    <row r="255" spans="1:22" s="12" customFormat="1" ht="31.5">
      <c r="A255" s="24" t="s">
        <v>373</v>
      </c>
      <c r="B255" s="9" t="s">
        <v>109</v>
      </c>
      <c r="C255" s="9" t="s">
        <v>70</v>
      </c>
      <c r="D255" s="9" t="s">
        <v>56</v>
      </c>
      <c r="E255" s="35">
        <v>0</v>
      </c>
      <c r="F255" s="35" t="s">
        <v>333</v>
      </c>
      <c r="G255" s="35"/>
      <c r="H255" s="35"/>
      <c r="I255" s="35"/>
      <c r="J255" s="35"/>
      <c r="K255" s="35"/>
      <c r="L255" s="35"/>
      <c r="M255" s="35"/>
      <c r="N255" s="35"/>
      <c r="O255" s="35"/>
      <c r="P255" s="35"/>
      <c r="Q255" s="35"/>
      <c r="R255" s="35"/>
      <c r="S255" s="35"/>
      <c r="T255" s="35"/>
      <c r="U255" s="35"/>
      <c r="V255" s="35"/>
    </row>
    <row r="256" spans="1:22" s="12" customFormat="1" ht="15.75">
      <c r="A256" s="24" t="s">
        <v>374</v>
      </c>
      <c r="B256" s="9" t="s">
        <v>110</v>
      </c>
      <c r="C256" s="9" t="s">
        <v>70</v>
      </c>
      <c r="D256" s="9" t="s">
        <v>27</v>
      </c>
      <c r="E256" s="35"/>
      <c r="F256" s="35"/>
      <c r="G256" s="35"/>
      <c r="H256" s="35"/>
      <c r="I256" s="35"/>
      <c r="J256" s="35"/>
      <c r="K256" s="35"/>
      <c r="L256" s="35"/>
      <c r="M256" s="35"/>
      <c r="N256" s="35"/>
      <c r="O256" s="35"/>
      <c r="P256" s="35"/>
      <c r="Q256" s="35"/>
      <c r="R256" s="35"/>
      <c r="S256" s="35"/>
      <c r="T256" s="35"/>
      <c r="U256" s="35"/>
      <c r="V256" s="35"/>
    </row>
    <row r="257" spans="1:22" s="12" customFormat="1" ht="15.75">
      <c r="A257" s="24" t="s">
        <v>375</v>
      </c>
      <c r="B257" s="9" t="s">
        <v>67</v>
      </c>
      <c r="C257" s="9" t="s">
        <v>70</v>
      </c>
      <c r="D257" s="9" t="s">
        <v>325</v>
      </c>
      <c r="E257" s="35"/>
      <c r="F257" s="35"/>
      <c r="G257" s="35"/>
      <c r="H257" s="35"/>
      <c r="I257" s="35"/>
      <c r="J257" s="35"/>
      <c r="K257" s="35"/>
      <c r="L257" s="35"/>
      <c r="M257" s="35"/>
      <c r="N257" s="35"/>
      <c r="O257" s="35"/>
      <c r="P257" s="35"/>
      <c r="Q257" s="35"/>
      <c r="R257" s="35"/>
      <c r="S257" s="35"/>
      <c r="T257" s="35"/>
      <c r="U257" s="35"/>
      <c r="V257" s="35"/>
    </row>
    <row r="258" spans="1:22" s="12" customFormat="1" ht="15.75">
      <c r="A258" s="24" t="s">
        <v>376</v>
      </c>
      <c r="B258" s="9" t="s">
        <v>111</v>
      </c>
      <c r="C258" s="9" t="s">
        <v>76</v>
      </c>
      <c r="D258" s="40">
        <f>E255/E2</f>
        <v>0</v>
      </c>
      <c r="E258" s="35"/>
      <c r="F258" s="35"/>
      <c r="G258" s="35"/>
      <c r="H258" s="35"/>
      <c r="I258" s="35"/>
      <c r="J258" s="35"/>
      <c r="K258" s="35"/>
      <c r="L258" s="35"/>
      <c r="M258" s="35"/>
      <c r="N258" s="35"/>
      <c r="O258" s="35"/>
      <c r="P258" s="35"/>
      <c r="Q258" s="35"/>
      <c r="R258" s="35"/>
      <c r="S258" s="35"/>
      <c r="T258" s="35"/>
      <c r="U258" s="35"/>
      <c r="V258" s="35"/>
    </row>
    <row r="259" spans="1:22" s="12" customFormat="1" ht="15.75">
      <c r="A259" s="24"/>
      <c r="B259" s="21" t="s">
        <v>281</v>
      </c>
      <c r="C259" s="9" t="s">
        <v>76</v>
      </c>
      <c r="D259" s="31">
        <f>SUM(D90,D28,D34,D60,D66,D72,D78,D84,D100,D110,D172,D218)</f>
        <v>379917.1946212</v>
      </c>
      <c r="E259" s="35"/>
      <c r="F259" s="35"/>
      <c r="G259" s="35"/>
      <c r="H259" s="35"/>
      <c r="I259" s="35"/>
      <c r="J259" s="35"/>
      <c r="K259" s="35"/>
      <c r="L259" s="35"/>
      <c r="M259" s="35"/>
      <c r="N259" s="35"/>
      <c r="O259" s="35"/>
      <c r="P259" s="35"/>
      <c r="Q259" s="35"/>
      <c r="R259" s="35"/>
      <c r="S259" s="35"/>
      <c r="T259" s="35"/>
      <c r="U259" s="35"/>
      <c r="V259" s="35"/>
    </row>
    <row r="260" spans="1:4" ht="15.75">
      <c r="A260" s="45" t="s">
        <v>293</v>
      </c>
      <c r="B260" s="45"/>
      <c r="C260" s="45"/>
      <c r="D260" s="45"/>
    </row>
    <row r="261" spans="1:4" ht="15.75">
      <c r="A261" s="7" t="s">
        <v>294</v>
      </c>
      <c r="B261" s="8" t="s">
        <v>295</v>
      </c>
      <c r="C261" s="8" t="s">
        <v>296</v>
      </c>
      <c r="D261" s="42">
        <f>'[1]Управл 2017'!$AA$74</f>
        <v>8</v>
      </c>
    </row>
    <row r="262" spans="1:4" ht="15.75">
      <c r="A262" s="7" t="s">
        <v>297</v>
      </c>
      <c r="B262" s="8" t="s">
        <v>298</v>
      </c>
      <c r="C262" s="8" t="s">
        <v>296</v>
      </c>
      <c r="D262" s="42">
        <f>'[1]Управл 2017'!$AB$74</f>
        <v>8</v>
      </c>
    </row>
    <row r="263" spans="1:4" ht="15.75">
      <c r="A263" s="7" t="s">
        <v>299</v>
      </c>
      <c r="B263" s="8" t="s">
        <v>300</v>
      </c>
      <c r="C263" s="8" t="s">
        <v>296</v>
      </c>
      <c r="D263" s="8">
        <v>0</v>
      </c>
    </row>
    <row r="264" spans="1:4" ht="15.75">
      <c r="A264" s="7" t="s">
        <v>301</v>
      </c>
      <c r="B264" s="8" t="s">
        <v>302</v>
      </c>
      <c r="C264" s="8" t="s">
        <v>76</v>
      </c>
      <c r="D264" s="43">
        <f>'[1]Управл 2017'!$AD$74</f>
        <v>0</v>
      </c>
    </row>
    <row r="265" spans="1:4" ht="15.75">
      <c r="A265" s="45" t="s">
        <v>303</v>
      </c>
      <c r="B265" s="45"/>
      <c r="C265" s="45"/>
      <c r="D265" s="45"/>
    </row>
    <row r="266" spans="1:4" ht="15.75">
      <c r="A266" s="7" t="s">
        <v>304</v>
      </c>
      <c r="B266" s="8" t="s">
        <v>75</v>
      </c>
      <c r="C266" s="8" t="s">
        <v>76</v>
      </c>
      <c r="D266" s="8">
        <v>0</v>
      </c>
    </row>
    <row r="267" spans="1:4" ht="15.75">
      <c r="A267" s="7" t="s">
        <v>305</v>
      </c>
      <c r="B267" s="8" t="s">
        <v>77</v>
      </c>
      <c r="C267" s="8" t="s">
        <v>76</v>
      </c>
      <c r="D267" s="8">
        <v>0</v>
      </c>
    </row>
    <row r="268" spans="1:4" ht="15.75">
      <c r="A268" s="7" t="s">
        <v>306</v>
      </c>
      <c r="B268" s="8" t="s">
        <v>79</v>
      </c>
      <c r="C268" s="8" t="s">
        <v>76</v>
      </c>
      <c r="D268" s="8">
        <v>0</v>
      </c>
    </row>
    <row r="269" spans="1:4" ht="15.75">
      <c r="A269" s="7" t="s">
        <v>307</v>
      </c>
      <c r="B269" s="8" t="s">
        <v>102</v>
      </c>
      <c r="C269" s="8" t="s">
        <v>76</v>
      </c>
      <c r="D269" s="8">
        <v>0</v>
      </c>
    </row>
    <row r="270" spans="1:4" ht="15.75">
      <c r="A270" s="7" t="s">
        <v>308</v>
      </c>
      <c r="B270" s="8" t="s">
        <v>309</v>
      </c>
      <c r="C270" s="8" t="s">
        <v>76</v>
      </c>
      <c r="D270" s="8">
        <v>0</v>
      </c>
    </row>
    <row r="271" spans="1:4" ht="15.75">
      <c r="A271" s="7" t="s">
        <v>310</v>
      </c>
      <c r="B271" s="8" t="s">
        <v>104</v>
      </c>
      <c r="C271" s="8" t="s">
        <v>76</v>
      </c>
      <c r="D271" s="8">
        <v>0</v>
      </c>
    </row>
    <row r="272" spans="1:4" ht="15.75">
      <c r="A272" s="45" t="s">
        <v>311</v>
      </c>
      <c r="B272" s="45"/>
      <c r="C272" s="45"/>
      <c r="D272" s="45"/>
    </row>
    <row r="273" spans="1:4" ht="15.75">
      <c r="A273" s="7" t="s">
        <v>312</v>
      </c>
      <c r="B273" s="8" t="s">
        <v>295</v>
      </c>
      <c r="C273" s="8" t="s">
        <v>296</v>
      </c>
      <c r="D273" s="8">
        <v>0</v>
      </c>
    </row>
    <row r="274" spans="1:4" ht="15.75">
      <c r="A274" s="7" t="s">
        <v>313</v>
      </c>
      <c r="B274" s="8" t="s">
        <v>298</v>
      </c>
      <c r="C274" s="8" t="s">
        <v>296</v>
      </c>
      <c r="D274" s="8">
        <v>0</v>
      </c>
    </row>
    <row r="275" spans="1:4" ht="15.75">
      <c r="A275" s="7" t="s">
        <v>314</v>
      </c>
      <c r="B275" s="8" t="s">
        <v>315</v>
      </c>
      <c r="C275" s="8" t="s">
        <v>296</v>
      </c>
      <c r="D275" s="8">
        <v>0</v>
      </c>
    </row>
    <row r="276" spans="1:4" ht="15.75">
      <c r="A276" s="7" t="s">
        <v>316</v>
      </c>
      <c r="B276" s="8" t="s">
        <v>302</v>
      </c>
      <c r="C276" s="8" t="s">
        <v>76</v>
      </c>
      <c r="D276" s="8">
        <v>0</v>
      </c>
    </row>
    <row r="277" spans="1:4" ht="15.75">
      <c r="A277" s="45" t="s">
        <v>317</v>
      </c>
      <c r="B277" s="45"/>
      <c r="C277" s="45"/>
      <c r="D277" s="45"/>
    </row>
    <row r="278" spans="1:4" ht="15.75">
      <c r="A278" s="7" t="s">
        <v>318</v>
      </c>
      <c r="B278" s="8" t="s">
        <v>319</v>
      </c>
      <c r="C278" s="8" t="s">
        <v>296</v>
      </c>
      <c r="D278" s="8">
        <v>2</v>
      </c>
    </row>
    <row r="279" spans="1:4" ht="15.75">
      <c r="A279" s="7" t="s">
        <v>320</v>
      </c>
      <c r="B279" s="8" t="s">
        <v>321</v>
      </c>
      <c r="C279" s="8" t="s">
        <v>296</v>
      </c>
      <c r="D279" s="8">
        <v>2</v>
      </c>
    </row>
    <row r="280" spans="1:4" ht="31.5">
      <c r="A280" s="7" t="s">
        <v>322</v>
      </c>
      <c r="B280" s="8" t="s">
        <v>323</v>
      </c>
      <c r="C280" s="8" t="s">
        <v>76</v>
      </c>
      <c r="D280" s="8">
        <v>8436.18</v>
      </c>
    </row>
  </sheetData>
  <sheetProtection/>
  <mergeCells count="8">
    <mergeCell ref="F101:F102"/>
    <mergeCell ref="A277:D277"/>
    <mergeCell ref="A2:D2"/>
    <mergeCell ref="A26:D26"/>
    <mergeCell ref="A8:D8"/>
    <mergeCell ref="A260:D260"/>
    <mergeCell ref="A265:D265"/>
    <mergeCell ref="A272:D272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dterehova</cp:lastModifiedBy>
  <cp:lastPrinted>2016-04-07T06:51:43Z</cp:lastPrinted>
  <dcterms:created xsi:type="dcterms:W3CDTF">2010-07-19T21:32:50Z</dcterms:created>
  <dcterms:modified xsi:type="dcterms:W3CDTF">2019-03-30T12:49:41Z</dcterms:modified>
  <cp:category/>
  <cp:version/>
  <cp:contentType/>
  <cp:contentStatus/>
</cp:coreProperties>
</file>