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'по форме'!$A$1:$I$272</definedName>
  </definedNames>
  <calcPr fullCalcOnLoad="1"/>
</workbook>
</file>

<file path=xl/sharedStrings.xml><?xml version="1.0" encoding="utf-8"?>
<sst xmlns="http://schemas.openxmlformats.org/spreadsheetml/2006/main" count="918" uniqueCount="321">
  <si>
    <t>Вывоз ТБО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</si>
  <si>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</si>
  <si>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</si>
  <si>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</si>
  <si>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</si>
  <si>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6 раз в неделю</t>
  </si>
  <si>
    <t>ежедневно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</si>
  <si>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</si>
  <si>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</si>
  <si>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</si>
  <si>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</si>
  <si>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</si>
  <si>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</si>
  <si>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</si>
  <si>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1 раз в неделю</t>
  </si>
  <si>
    <t>3 раза в неделю</t>
  </si>
  <si>
    <t>Вывоз листвы с придомовой территории(весна,осень)</t>
  </si>
  <si>
    <t>2 раза в год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</si>
  <si>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</si>
  <si>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</si>
  <si>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</si>
  <si>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</si>
  <si>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</si>
  <si>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</si>
  <si>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</si>
  <si>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</si>
  <si>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</si>
  <si>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</si>
  <si>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</si>
  <si>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</si>
  <si>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</si>
  <si>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</si>
  <si>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</si>
  <si>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</si>
  <si>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</si>
  <si>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</si>
  <si>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</si>
  <si>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</si>
  <si>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</si>
  <si>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</si>
  <si>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</si>
  <si>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</si>
  <si>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</si>
  <si>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</si>
  <si>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</si>
  <si>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</si>
  <si>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</si>
  <si>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</si>
  <si>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</si>
  <si>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</si>
  <si>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</si>
  <si>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</si>
  <si>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</si>
  <si>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</si>
  <si>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</si>
  <si>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</si>
  <si>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</si>
  <si>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</si>
  <si>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</si>
  <si>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</si>
  <si>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</si>
  <si>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</si>
  <si>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</si>
  <si>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</si>
  <si>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</si>
  <si>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</si>
  <si>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</si>
  <si>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</si>
  <si>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</si>
  <si>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</si>
  <si>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</si>
  <si>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</si>
  <si>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</si>
  <si>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</si>
  <si>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</si>
  <si>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</si>
  <si>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</si>
  <si>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</si>
  <si>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</si>
  <si>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</si>
  <si>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</si>
  <si>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</si>
  <si>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</si>
  <si>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</si>
  <si>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</si>
  <si>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</si>
  <si>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</si>
  <si>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</si>
  <si>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</si>
  <si>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</si>
  <si>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</si>
  <si>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</si>
  <si>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</si>
  <si>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</si>
  <si>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</si>
  <si>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</si>
  <si>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1 раз в год</t>
  </si>
  <si>
    <t>21.9</t>
  </si>
  <si>
    <t>22.9</t>
  </si>
  <si>
    <t>23.9</t>
  </si>
  <si>
    <t>24.9</t>
  </si>
  <si>
    <t>25.9</t>
  </si>
  <si>
    <t>26.9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</si>
  <si>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</si>
  <si>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</si>
  <si>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</si>
  <si>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</si>
  <si>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</si>
  <si>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</si>
  <si>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</si>
  <si>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</si>
  <si>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</si>
  <si>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</si>
  <si>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</si>
  <si>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</si>
  <si>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</si>
  <si>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</si>
  <si>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</si>
  <si>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</si>
  <si>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</si>
  <si>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</si>
  <si>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</si>
  <si>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</si>
  <si>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</si>
  <si>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</si>
  <si>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</si>
  <si>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</si>
  <si>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</si>
  <si>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</si>
  <si>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</si>
  <si>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</si>
  <si>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</si>
  <si>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</si>
  <si>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</si>
  <si>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</si>
  <si>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</si>
  <si>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</si>
  <si>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</si>
  <si>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</si>
  <si>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</si>
  <si>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</si>
  <si>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</si>
  <si>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</si>
  <si>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</si>
  <si>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</si>
  <si>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</si>
  <si>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</si>
  <si>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</si>
  <si>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</si>
  <si>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</si>
  <si>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</si>
  <si>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</si>
  <si>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</si>
  <si>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</si>
  <si>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</si>
  <si>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</si>
  <si>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</si>
  <si>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</si>
  <si>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</si>
  <si>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</si>
  <si>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</si>
  <si>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</si>
  <si>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</si>
  <si>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</si>
  <si>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</si>
  <si>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24.13.6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</si>
  <si>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</si>
  <si>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</si>
  <si>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</si>
  <si>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</si>
  <si>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</si>
  <si>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</si>
  <si>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</si>
  <si>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</si>
  <si>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</si>
  <si>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</si>
  <si>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</si>
  <si>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</si>
  <si>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</si>
  <si>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</si>
  <si>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</si>
  <si>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</si>
  <si>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</si>
  <si>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</si>
  <si>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</si>
  <si>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</si>
  <si>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</si>
  <si>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</si>
  <si>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</si>
  <si>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</si>
  <si>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</si>
  <si>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</si>
  <si>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</si>
  <si>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</si>
  <si>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24.14.1</t>
  </si>
  <si>
    <t>21.14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</si>
  <si>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</si>
  <si>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</si>
  <si>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</si>
  <si>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</si>
  <si>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</si>
  <si>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</si>
  <si>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</si>
  <si>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</si>
  <si>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</si>
  <si>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</si>
  <si>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</si>
  <si>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</si>
  <si>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</si>
  <si>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</si>
  <si>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</si>
  <si>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</si>
  <si>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</si>
  <si>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</si>
  <si>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</si>
  <si>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</si>
  <si>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</si>
  <si>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</si>
  <si>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</si>
  <si>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</si>
  <si>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</si>
  <si>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</si>
  <si>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</si>
  <si>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</si>
  <si>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</si>
  <si>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</si>
  <si>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</si>
  <si>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</si>
  <si>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</si>
  <si>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</si>
  <si>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</si>
  <si>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</si>
  <si>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стоимость</t>
  </si>
  <si>
    <t>Очистка урн от мусора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</si>
  <si>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</si>
  <si>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</si>
  <si>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</si>
  <si>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</si>
  <si>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</si>
  <si>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</si>
  <si>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</si>
  <si>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</si>
  <si>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</si>
  <si>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</si>
  <si>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</si>
  <si>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</si>
  <si>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</si>
  <si>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</si>
  <si>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</si>
  <si>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</si>
  <si>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</si>
  <si>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</si>
  <si>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</si>
  <si>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</si>
  <si>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23.12.12</t>
  </si>
  <si>
    <t>24.12.12</t>
  </si>
  <si>
    <t>25.12.12</t>
  </si>
  <si>
    <t>26.12.12</t>
  </si>
  <si>
    <t>23.14.10</t>
  </si>
  <si>
    <t>24.14.10</t>
  </si>
  <si>
    <t>25.14.10</t>
  </si>
  <si>
    <t>26.14.10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</si>
  <si>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</si>
  <si>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</si>
  <si>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</si>
  <si>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</si>
  <si>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в течение года</t>
  </si>
  <si>
    <t>Ремонт вентиляционных (дымовых) каналов</t>
  </si>
  <si>
    <t>Обслуживание и текущий ремонт СТЭ. Снятие показаний тепловой энергии.</t>
  </si>
  <si>
    <t>Проверка исправности, работоспособности, регулировка и техническое обслуживание запорной арматуры и разводящих трубопроводов в МОП. Консервация системы отопления. 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систем. Проведение пробных прусконаладочных работ (пробные топки). Контроль состояния и восстановление исправности элементов внутренней канализации. Выполнение заявочного ремонта. Смена вентилей. Ревизия задвижек.</t>
  </si>
  <si>
    <t>Снятие показаний счетчиков потребления холодной воды (общедомовые)</t>
  </si>
  <si>
    <t>Осмотр линий электрических сетей, арматуры и электрооборудования. Проверка состояния линий электрических сетей и арматуры, групповых распределительных и предохранительных щитов и переходных коробок, силовых установок на лестничных клетках</t>
  </si>
  <si>
    <t>Снятие показаний приборов учета потребления электроэнергии (общедомовые)</t>
  </si>
  <si>
    <t>Замена осветительных лампочек помещений общего пользования</t>
  </si>
  <si>
    <t>Техническое обслуживание внутридомового газового оборудования</t>
  </si>
  <si>
    <t>Организация системы диспетчерского контроля и обеспечение диспетчерской связи с кабиной лифта; обеспечение проведения осмотров, технического обслуживания и ремонт лифтов, обеспечение проведения аварийного обслуживания лифтов</t>
  </si>
  <si>
    <t>Периодическое техническое освидетельствование лифта</t>
  </si>
  <si>
    <t>Содержание водоотводящих устройств</t>
  </si>
  <si>
    <t>Ремонт мягкой кровли</t>
  </si>
  <si>
    <t>Ремонт стен (внутрення, наружняя отделка), цоколь</t>
  </si>
  <si>
    <t>Текущий ремонт детских площадок и малых форм</t>
  </si>
  <si>
    <t>Замена разбитых стекол в окнах помещений общего пользования</t>
  </si>
  <si>
    <t>Ремонт и замена дверей помещений общего пользования</t>
  </si>
  <si>
    <t>Влажное подметание лестничных площадок и маршей, коридоры и тамбура 1,2,3 этажей</t>
  </si>
  <si>
    <t>Влажное подметание лестничных площадок и маршей, коридоры и тамбура выше 3го этажа</t>
  </si>
  <si>
    <t>Уборка мусороприемных камер (влажное подметание)</t>
  </si>
  <si>
    <t>Удаление мусора из мусороприемных камер</t>
  </si>
  <si>
    <t>Мытье и протирка закрывающих устройств мусоропровода (загрузочных клапанов)</t>
  </si>
  <si>
    <t>Подметание полов кабин лифта и влажная уборка</t>
  </si>
  <si>
    <t>Протирка стен, дверей в кабине лифта</t>
  </si>
  <si>
    <t>Влажная протирка: подоконников, перил лестниц, шкафов для электросчетчиков слаботочных устройств, шкафов для пожарных гидрантов, полотен дверей, почтовых ящиков</t>
  </si>
  <si>
    <t>Мытье окон с количеством ячеек до пяти</t>
  </si>
  <si>
    <t>Обметание пыли с потолков</t>
  </si>
  <si>
    <t>4 раза в год</t>
  </si>
  <si>
    <t xml:space="preserve">Дезинсекция </t>
  </si>
  <si>
    <t>Вывоз крупногабаритного мусора</t>
  </si>
  <si>
    <t>Аварийное обслуживание</t>
  </si>
  <si>
    <t xml:space="preserve">Дератизация </t>
  </si>
  <si>
    <t>Подметание ступенек и площадок</t>
  </si>
  <si>
    <t>Сдвижка и подметание снега при отсутствии снегопада вручную</t>
  </si>
  <si>
    <t>5 раз в год</t>
  </si>
  <si>
    <t xml:space="preserve">Уборка мусора на контейнерной площадке </t>
  </si>
  <si>
    <t>Уборка от случайного мусора асфальтового покрытия, грунта, газонов</t>
  </si>
  <si>
    <t>Уборка  газонов от листьев, сучьев, мусора</t>
  </si>
  <si>
    <t>Сдвижка  снега при  снегопаде вручную</t>
  </si>
  <si>
    <t>Механизированная уборка свежевыпавшего снега</t>
  </si>
  <si>
    <t xml:space="preserve">Посыпка территории пескосоляной смесью </t>
  </si>
  <si>
    <t>Подметание вручную асфальтового покрытия</t>
  </si>
  <si>
    <t>Ликвидация наледи</t>
  </si>
  <si>
    <t>Выкашивание газонов</t>
  </si>
  <si>
    <t>Осмотр технического состояния конструктивных элементов жилого дома</t>
  </si>
  <si>
    <t>Очистка металлической решетки и приямка от грязи</t>
  </si>
  <si>
    <t>Мытьё полов (лестничные площадки и марши, коридоры, тамбура) 1,2,3 этажей</t>
  </si>
  <si>
    <t>Мытьё полов (лестничные площадки и марши, коридоры, тамбура) выше 3 этажа</t>
  </si>
  <si>
    <t>Герметизация,теплоизоляция панельных швов</t>
  </si>
  <si>
    <t>Поверка прибора учета</t>
  </si>
  <si>
    <t>1 раз в 4 года</t>
  </si>
  <si>
    <t>Отчет об исполнении управляющей организацией ООО "УК "Привокзальная" договора управления в период 2018 г. по дому № 3  ул. Плеханова в г. Липецке</t>
  </si>
  <si>
    <t>31.03.2019 г.</t>
  </si>
  <si>
    <t>01.01.2018 г.</t>
  </si>
  <si>
    <t>31.08.2018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</si>
</sst>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  <numFmt numFmtId="184" formatCode="0.0000000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184" fontId="47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77" fontId="47" fillId="0" borderId="0" xfId="0" applyNumberFormat="1" applyFont="1" applyFill="1" applyAlignment="1">
      <alignment horizontal="center" vertical="center" wrapText="1"/>
    </xf>
    <xf numFmtId="180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 wrapText="1"/>
    </xf>
    <xf numFmtId="4" fontId="5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53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0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5;&#1083;&#1077;&#1093;&#1072;&#1085;&#1086;&#1074;&#1072;,%20&#1076;.%203%20&#1087;&#1088;&#1072;&#1074;&#1080;&#1083;&#1100;&#1085;&#1086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&#1055;&#1083;&#1077;&#1093;&#1072;&#1085;&#1086;&#1074;&#1072;,%203%20%20&#1048;&#1058;&#1054;&#1043;&#1048;\1.%20&#1048;&#1090;&#1086;&#1075;&#1080;%20&#1087;&#1086;%20&#1091;&#1073;&#1086;&#1088;&#1082;&#1077;%20&#1076;&#1074;&#1086;&#1088;&#1086;&#1074;&#1086;&#1081;%20&#1090;&#1077;&#1088;&#1088;&#1080;&#1090;&#1086;&#1088;&#1080;&#1080;%20&#1055;&#1083;&#1077;&#1093;&#1074;&#1085;&#1086;&#1074;&#1072;,%203%20%20&#1079;&#1072;%202018%20&#1075;.%20&#1059;&#1050;%2001.01.18-31.08.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&#1055;&#1083;&#1077;&#1093;&#1072;&#1085;&#1086;&#1074;&#1072;,%203%20%20&#1048;&#1058;&#1054;&#1043;&#1048;\2.%20&#1048;&#1090;&#1086;&#1075;&#1080;%20&#1087;&#1086;%20&#1089;&#1072;&#1085;.&#1089;&#1086;&#1076;&#1077;&#1088;&#1078;&#1072;&#1085;&#1080;&#1102;%20&#1083;&#1077;&#1089;&#1090;&#1085;&#1080;&#1095;&#1085;&#1099;&#1093;%20&#1082;&#1083;&#1077;&#1090;&#1086;&#1082;%20&#1055;&#1083;&#1077;&#1093;&#1072;&#1085;&#1086;&#1074;&#1072;,%203%20%20&#1079;&#1072;%202018%20&#1075;.%20&#1059;&#1050;%2001.01.18-31.08.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&#1055;&#1083;&#1077;&#1093;&#1072;&#1085;&#1086;&#1074;&#1072;,%203%20%20&#1048;&#1058;&#1054;&#1043;&#1048;\3.%20&#1048;&#1090;&#1086;&#1075;&#1080;%20&#1087;&#1086;%20&#1089;&#1072;&#1085;.&#1089;&#1086;&#1076;&#1077;&#1088;&#1078;&#1072;&#1085;&#1080;&#1102;%20&#1083;&#1080;&#1092;&#1090;&#1086;&#1074;%20&#1055;&#1083;&#1077;&#1093;&#1072;&#1085;&#1086;&#1074;&#1072;,3%20%20&#1079;&#1072;%202018%20&#1075;.%20&#1059;&#1050;%2001.01.18-31.08.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6">
          <cell r="I66">
            <v>10125.29</v>
          </cell>
          <cell r="M66">
            <v>356738.79</v>
          </cell>
          <cell r="U66">
            <v>99752.952</v>
          </cell>
          <cell r="V66">
            <v>47749.82</v>
          </cell>
          <cell r="W66">
            <v>4518.22</v>
          </cell>
          <cell r="Z66">
            <v>159773.79599999997</v>
          </cell>
          <cell r="AA66">
            <v>6</v>
          </cell>
          <cell r="AB66">
            <v>6</v>
          </cell>
          <cell r="AC66">
            <v>0</v>
          </cell>
          <cell r="AD66">
            <v>12918.1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J3">
            <v>14141.53</v>
          </cell>
        </row>
        <row r="37">
          <cell r="BJ37">
            <v>0.025022</v>
          </cell>
        </row>
        <row r="41">
          <cell r="BJ41">
            <v>0.03324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-788765.5582371592</v>
          </cell>
        </row>
        <row r="25">
          <cell r="D25">
            <v>296449.23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метание вручную асф.покрытия"/>
      <sheetName val="Уборка от случ.мусора асф.покр."/>
      <sheetName val="Уборка мусора на конт.площ."/>
      <sheetName val="Подметание ступеней и площадок"/>
      <sheetName val="Сдвиж снега при снегопаде вруч"/>
      <sheetName val="Ликвидация наледи"/>
      <sheetName val="Посыпка пескосоляной"/>
      <sheetName val="Сдвиж снега при отсутств снегоп"/>
      <sheetName val="Очистка метал решетки и приямка"/>
      <sheetName val="Уборка газонов от лист.сучьев"/>
      <sheetName val="Выкашивание газонов"/>
    </sheetNames>
    <sheetDataSet>
      <sheetData sheetId="0">
        <row r="8">
          <cell r="ID8">
            <v>24847.839277492643</v>
          </cell>
        </row>
      </sheetData>
      <sheetData sheetId="1">
        <row r="8">
          <cell r="ID8">
            <v>71708.47940307303</v>
          </cell>
        </row>
      </sheetData>
      <sheetData sheetId="3">
        <row r="8">
          <cell r="CZ8">
            <v>3733.36392</v>
          </cell>
        </row>
      </sheetData>
      <sheetData sheetId="4">
        <row r="8">
          <cell r="AE8">
            <v>39709.41624</v>
          </cell>
        </row>
      </sheetData>
      <sheetData sheetId="5">
        <row r="8">
          <cell r="AK8">
            <v>8168.147727999999</v>
          </cell>
        </row>
      </sheetData>
      <sheetData sheetId="6">
        <row r="8">
          <cell r="AI8">
            <v>14186.782896000002</v>
          </cell>
        </row>
      </sheetData>
      <sheetData sheetId="7">
        <row r="8">
          <cell r="U8">
            <v>14865.576335999998</v>
          </cell>
        </row>
      </sheetData>
      <sheetData sheetId="8">
        <row r="8">
          <cell r="K8">
            <v>169.69836000000004</v>
          </cell>
        </row>
      </sheetData>
      <sheetData sheetId="9">
        <row r="8">
          <cell r="P8">
            <v>17874.893920000002</v>
          </cell>
        </row>
      </sheetData>
      <sheetData sheetId="10">
        <row r="8">
          <cell r="U8">
            <v>10436.44914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етание 1,2,3 эт."/>
      <sheetName val="Влажное подметание выше 3 эт."/>
      <sheetName val="Мытье полов 1,2,3 эт"/>
    </sheetNames>
    <sheetDataSet>
      <sheetData sheetId="1">
        <row r="8">
          <cell r="DD8">
            <v>81568.34504</v>
          </cell>
        </row>
      </sheetData>
      <sheetData sheetId="2">
        <row r="8">
          <cell r="L8">
            <v>622.22732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дметание полов,влаж уборка "/>
      <sheetName val="Протирка стен,дверей"/>
    </sheetNames>
    <sheetDataSet>
      <sheetData sheetId="1">
        <row r="10">
          <cell r="DD10">
            <v>2828.3060000000005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7">
          <cell r="D187">
            <v>31880.779799999997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190">
          <cell r="G190">
            <v>1324.55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171">
          <cell r="EI171">
            <v>354.69</v>
          </cell>
          <cell r="EY171">
            <v>354.69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DU3">
            <v>14141.53</v>
          </cell>
        </row>
        <row r="80">
          <cell r="DU80">
            <v>2.569</v>
          </cell>
        </row>
        <row r="122">
          <cell r="DU122">
            <v>807990.4580799999</v>
          </cell>
        </row>
        <row r="123">
          <cell r="DU123">
            <v>916908.5221400005</v>
          </cell>
        </row>
        <row r="124">
          <cell r="DU124">
            <v>193342.99816000002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2"/>
  <sheetViews>
    <sheetView tabSelected="1" view="pageBreakPreview" zoomScaleNormal="8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T208" sqref="T20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14.7109375" style="3" hidden="1" customWidth="1"/>
    <col min="9" max="9" width="18.7109375" style="3" hidden="1" customWidth="1"/>
    <col min="10" max="10" width="28.7109375" style="3" hidden="1" customWidth="1"/>
    <col min="11" max="11" width="13.421875" style="3" hidden="1" customWidth="1"/>
    <col min="12" max="16" width="0" style="3" hidden="1" customWidth="1"/>
    <col min="17" max="23" width="9.140625" style="3" customWidth="1"/>
    <col min="24" max="16384" width="9.140625" style="4" customWidth="1"/>
  </cols>
  <sheetData>
    <row r="1" ht="15.75">
      <c r="E1" s="3" t="s">
        <v>231</v>
      </c>
    </row>
    <row r="2" spans="1:23" s="6" customFormat="1" ht="80.25" customHeight="1">
      <c r="A2" s="49" t="s">
        <v>317</v>
      </c>
      <c r="B2" s="49"/>
      <c r="C2" s="49"/>
      <c r="D2" s="49"/>
      <c r="E2" s="5">
        <v>14141.53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4" spans="1:4" ht="15.75">
      <c r="A4" s="7" t="s">
        <v>29</v>
      </c>
      <c r="B4" s="8" t="s">
        <v>30</v>
      </c>
      <c r="C4" s="8" t="s">
        <v>31</v>
      </c>
      <c r="D4" s="8" t="s">
        <v>32</v>
      </c>
    </row>
    <row r="5" spans="1:4" ht="15.75">
      <c r="A5" s="7" t="s">
        <v>35</v>
      </c>
      <c r="B5" s="8" t="s">
        <v>33</v>
      </c>
      <c r="C5" s="8" t="s">
        <v>34</v>
      </c>
      <c r="D5" s="9" t="s">
        <v>318</v>
      </c>
    </row>
    <row r="6" spans="1:4" ht="15.75">
      <c r="A6" s="7" t="s">
        <v>36</v>
      </c>
      <c r="B6" s="8" t="s">
        <v>37</v>
      </c>
      <c r="C6" s="8" t="s">
        <v>34</v>
      </c>
      <c r="D6" s="9" t="s">
        <v>319</v>
      </c>
    </row>
    <row r="7" spans="1:4" ht="15.75">
      <c r="A7" s="7" t="s">
        <v>23</v>
      </c>
      <c r="B7" s="8" t="s">
        <v>38</v>
      </c>
      <c r="C7" s="8" t="s">
        <v>34</v>
      </c>
      <c r="D7" s="9" t="s">
        <v>320</v>
      </c>
    </row>
    <row r="8" spans="1:4" ht="42.75" customHeight="1">
      <c r="A8" s="48" t="s">
        <v>70</v>
      </c>
      <c r="B8" s="48"/>
      <c r="C8" s="48"/>
      <c r="D8" s="48"/>
    </row>
    <row r="9" spans="1:4" ht="15.75">
      <c r="A9" s="7" t="s">
        <v>24</v>
      </c>
      <c r="B9" s="8" t="s">
        <v>39</v>
      </c>
      <c r="C9" s="8" t="s">
        <v>40</v>
      </c>
      <c r="D9" s="29">
        <f>'[2]по форме'!$D$23</f>
        <v>0</v>
      </c>
    </row>
    <row r="10" spans="1:6" ht="24" customHeight="1">
      <c r="A10" s="7" t="s">
        <v>25</v>
      </c>
      <c r="B10" s="8" t="s">
        <v>41</v>
      </c>
      <c r="C10" s="8" t="s">
        <v>40</v>
      </c>
      <c r="D10" s="29">
        <f>'[2]по форме'!$D$24</f>
        <v>-788765.5582371592</v>
      </c>
      <c r="F10" s="1"/>
    </row>
    <row r="11" spans="1:4" ht="15.75">
      <c r="A11" s="7" t="s">
        <v>42</v>
      </c>
      <c r="B11" s="8" t="s">
        <v>43</v>
      </c>
      <c r="C11" s="8" t="s">
        <v>40</v>
      </c>
      <c r="D11" s="29">
        <f>'[2]по форме'!$D$25</f>
        <v>296449.23</v>
      </c>
    </row>
    <row r="12" spans="1:5" ht="31.5">
      <c r="A12" s="7" t="s">
        <v>44</v>
      </c>
      <c r="B12" s="8" t="s">
        <v>45</v>
      </c>
      <c r="C12" s="8" t="s">
        <v>40</v>
      </c>
      <c r="D12" s="29">
        <f>D13+D14+D15</f>
        <v>1918241.9783800002</v>
      </c>
      <c r="E12" s="1">
        <f>D12+97000</f>
        <v>2015241.9783800002</v>
      </c>
    </row>
    <row r="13" spans="1:4" ht="15.75">
      <c r="A13" s="7" t="s">
        <v>61</v>
      </c>
      <c r="B13" s="10" t="s">
        <v>46</v>
      </c>
      <c r="C13" s="8" t="s">
        <v>40</v>
      </c>
      <c r="D13" s="29">
        <f>'[9]ук(2016)'!$DU$123</f>
        <v>916908.5221400005</v>
      </c>
    </row>
    <row r="14" spans="1:4" ht="15.75">
      <c r="A14" s="7" t="s">
        <v>62</v>
      </c>
      <c r="B14" s="10" t="s">
        <v>47</v>
      </c>
      <c r="C14" s="8" t="s">
        <v>40</v>
      </c>
      <c r="D14" s="29">
        <f>'[9]ук(2016)'!$DU$122</f>
        <v>807990.4580799999</v>
      </c>
    </row>
    <row r="15" spans="1:4" ht="15.75">
      <c r="A15" s="7" t="s">
        <v>63</v>
      </c>
      <c r="B15" s="10" t="s">
        <v>48</v>
      </c>
      <c r="C15" s="8" t="s">
        <v>40</v>
      </c>
      <c r="D15" s="29">
        <f>'[9]ук(2016)'!$DU$124</f>
        <v>193342.99816000002</v>
      </c>
    </row>
    <row r="16" spans="1:4" ht="15.75">
      <c r="A16" s="10" t="s">
        <v>49</v>
      </c>
      <c r="B16" s="10" t="s">
        <v>50</v>
      </c>
      <c r="C16" s="10" t="s">
        <v>40</v>
      </c>
      <c r="D16" s="19">
        <f>D17</f>
        <v>1724414.0283800003</v>
      </c>
    </row>
    <row r="17" spans="1:4" ht="31.5">
      <c r="A17" s="10" t="s">
        <v>26</v>
      </c>
      <c r="B17" s="10" t="s">
        <v>64</v>
      </c>
      <c r="C17" s="10" t="s">
        <v>40</v>
      </c>
      <c r="D17" s="19">
        <f>D12-D25+D256+D272</f>
        <v>1724414.0283800003</v>
      </c>
    </row>
    <row r="18" spans="1:4" ht="31.5">
      <c r="A18" s="10" t="s">
        <v>51</v>
      </c>
      <c r="B18" s="10" t="s">
        <v>65</v>
      </c>
      <c r="C18" s="10" t="s">
        <v>40</v>
      </c>
      <c r="D18" s="19">
        <v>0</v>
      </c>
    </row>
    <row r="19" spans="1:4" ht="15.75">
      <c r="A19" s="10" t="s">
        <v>27</v>
      </c>
      <c r="B19" s="10" t="s">
        <v>52</v>
      </c>
      <c r="C19" s="10" t="s">
        <v>40</v>
      </c>
      <c r="D19" s="19">
        <v>0</v>
      </c>
    </row>
    <row r="20" spans="1:4" ht="15.75">
      <c r="A20" s="10" t="s">
        <v>28</v>
      </c>
      <c r="B20" s="10" t="s">
        <v>53</v>
      </c>
      <c r="C20" s="10" t="s">
        <v>40</v>
      </c>
      <c r="D20" s="19">
        <v>0</v>
      </c>
    </row>
    <row r="21" spans="1:4" ht="15.75">
      <c r="A21" s="10" t="s">
        <v>54</v>
      </c>
      <c r="B21" s="10" t="s">
        <v>55</v>
      </c>
      <c r="C21" s="10" t="s">
        <v>40</v>
      </c>
      <c r="D21" s="19">
        <v>0</v>
      </c>
    </row>
    <row r="22" spans="1:4" ht="15.75">
      <c r="A22" s="10" t="s">
        <v>56</v>
      </c>
      <c r="B22" s="10" t="s">
        <v>57</v>
      </c>
      <c r="C22" s="10" t="s">
        <v>40</v>
      </c>
      <c r="D22" s="19">
        <f>D16+D10+D9</f>
        <v>935648.4701428411</v>
      </c>
    </row>
    <row r="23" spans="1:4" ht="15.75">
      <c r="A23" s="10" t="s">
        <v>58</v>
      </c>
      <c r="B23" s="10" t="s">
        <v>66</v>
      </c>
      <c r="C23" s="10" t="s">
        <v>40</v>
      </c>
      <c r="D23" s="19">
        <f>'[1]Управл 2017'!$I$66</f>
        <v>10125.29</v>
      </c>
    </row>
    <row r="24" spans="1:4" ht="15.75">
      <c r="A24" s="10" t="s">
        <v>59</v>
      </c>
      <c r="B24" s="10" t="s">
        <v>67</v>
      </c>
      <c r="C24" s="10" t="s">
        <v>40</v>
      </c>
      <c r="D24" s="19">
        <f>D22-D251</f>
        <v>-672789.3299712711</v>
      </c>
    </row>
    <row r="25" spans="1:9" ht="15.75">
      <c r="A25" s="10" t="s">
        <v>60</v>
      </c>
      <c r="B25" s="10" t="s">
        <v>68</v>
      </c>
      <c r="C25" s="10" t="s">
        <v>40</v>
      </c>
      <c r="D25" s="19">
        <f>'[1]Управл 2017'!$M$66</f>
        <v>356738.79</v>
      </c>
      <c r="E25" s="1">
        <f>296449.23</f>
        <v>296449.23</v>
      </c>
      <c r="I25" s="1"/>
    </row>
    <row r="26" spans="1:23" s="11" customFormat="1" ht="35.25" customHeight="1">
      <c r="A26" s="50" t="s">
        <v>69</v>
      </c>
      <c r="B26" s="50"/>
      <c r="C26" s="50"/>
      <c r="D26" s="50"/>
      <c r="E26" s="27"/>
      <c r="F26" s="27"/>
      <c r="G26" s="27"/>
      <c r="H26" s="27"/>
      <c r="I26" s="27"/>
      <c r="J26" s="1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33" customFormat="1" ht="31.5">
      <c r="A27" s="30" t="s">
        <v>80</v>
      </c>
      <c r="B27" s="31" t="s">
        <v>71</v>
      </c>
      <c r="C27" s="31" t="s">
        <v>34</v>
      </c>
      <c r="D27" s="31" t="s">
        <v>1</v>
      </c>
      <c r="E27" s="32"/>
      <c r="F27" s="32"/>
      <c r="G27" s="32"/>
      <c r="H27" s="32"/>
      <c r="I27" s="32"/>
      <c r="J27" s="18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s="40" customFormat="1" ht="15.75">
      <c r="A28" s="34" t="s">
        <v>76</v>
      </c>
      <c r="B28" s="35" t="s">
        <v>72</v>
      </c>
      <c r="C28" s="35" t="s">
        <v>40</v>
      </c>
      <c r="D28" s="36">
        <f>E28</f>
        <v>99752.952</v>
      </c>
      <c r="E28" s="37">
        <f>'[1]Управл 2017'!$U$66</f>
        <v>99752.952</v>
      </c>
      <c r="F28" s="38"/>
      <c r="G28" s="38"/>
      <c r="H28" s="38"/>
      <c r="I28" s="32"/>
      <c r="J28" s="1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s="40" customFormat="1" ht="31.5">
      <c r="A29" s="34" t="s">
        <v>77</v>
      </c>
      <c r="B29" s="35" t="s">
        <v>73</v>
      </c>
      <c r="C29" s="35" t="s">
        <v>34</v>
      </c>
      <c r="D29" s="35" t="s">
        <v>296</v>
      </c>
      <c r="E29" s="32"/>
      <c r="F29" s="39"/>
      <c r="G29" s="39"/>
      <c r="H29" s="39"/>
      <c r="I29" s="32"/>
      <c r="J29" s="18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s="40" customFormat="1" ht="15.75">
      <c r="A30" s="34" t="s">
        <v>78</v>
      </c>
      <c r="B30" s="35" t="s">
        <v>74</v>
      </c>
      <c r="C30" s="35" t="s">
        <v>34</v>
      </c>
      <c r="D30" s="35" t="s">
        <v>2</v>
      </c>
      <c r="E30" s="32"/>
      <c r="F30" s="39"/>
      <c r="G30" s="39"/>
      <c r="H30" s="39"/>
      <c r="I30" s="32"/>
      <c r="J30" s="1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s="40" customFormat="1" ht="15.75">
      <c r="A31" s="34" t="s">
        <v>79</v>
      </c>
      <c r="B31" s="35" t="s">
        <v>31</v>
      </c>
      <c r="C31" s="35" t="s">
        <v>34</v>
      </c>
      <c r="D31" s="35" t="s">
        <v>3</v>
      </c>
      <c r="E31" s="32"/>
      <c r="F31" s="39"/>
      <c r="G31" s="39"/>
      <c r="H31" s="39"/>
      <c r="I31" s="32"/>
      <c r="J31" s="18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s="40" customFormat="1" ht="15.75">
      <c r="A32" s="34" t="s">
        <v>81</v>
      </c>
      <c r="B32" s="35" t="s">
        <v>75</v>
      </c>
      <c r="C32" s="35" t="s">
        <v>40</v>
      </c>
      <c r="D32" s="41">
        <f>E28/E2</f>
        <v>7.053900956968588</v>
      </c>
      <c r="E32" s="32"/>
      <c r="F32" s="39"/>
      <c r="G32" s="39"/>
      <c r="H32" s="39"/>
      <c r="I32" s="32"/>
      <c r="J32" s="1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s="14" customFormat="1" ht="31.5">
      <c r="A33" s="28" t="s">
        <v>82</v>
      </c>
      <c r="B33" s="12" t="s">
        <v>71</v>
      </c>
      <c r="C33" s="12" t="s">
        <v>34</v>
      </c>
      <c r="D33" s="12" t="s">
        <v>4</v>
      </c>
      <c r="E33" s="13" t="s">
        <v>232</v>
      </c>
      <c r="F33" s="13"/>
      <c r="G33" s="13"/>
      <c r="H33" s="13"/>
      <c r="I33" s="13"/>
      <c r="J33" s="1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1" customFormat="1" ht="15.75">
      <c r="A34" s="15" t="s">
        <v>83</v>
      </c>
      <c r="B34" s="9" t="s">
        <v>72</v>
      </c>
      <c r="C34" s="9" t="s">
        <v>40</v>
      </c>
      <c r="D34" s="20">
        <f>E35+E39+E47+E51+E55+E59+E43+E63</f>
        <v>210377.41496000002</v>
      </c>
      <c r="E34" s="27"/>
      <c r="F34" s="27"/>
      <c r="G34" s="27"/>
      <c r="H34" s="27"/>
      <c r="I34" s="27"/>
      <c r="J34" s="1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11" customFormat="1" ht="31.5">
      <c r="A35" s="15" t="s">
        <v>84</v>
      </c>
      <c r="B35" s="9" t="s">
        <v>73</v>
      </c>
      <c r="C35" s="9" t="s">
        <v>34</v>
      </c>
      <c r="D35" s="9" t="s">
        <v>312</v>
      </c>
      <c r="E35" s="27">
        <f>'[4]Мытье полов 1,2,3 эт'!$L$8</f>
        <v>622.22732</v>
      </c>
      <c r="F35" s="27"/>
      <c r="G35" s="21"/>
      <c r="H35" s="27"/>
      <c r="I35" s="27"/>
      <c r="J35" s="18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11" customFormat="1" ht="15.75">
      <c r="A36" s="15" t="s">
        <v>85</v>
      </c>
      <c r="B36" s="9" t="s">
        <v>74</v>
      </c>
      <c r="C36" s="9" t="s">
        <v>34</v>
      </c>
      <c r="D36" s="9" t="s">
        <v>17</v>
      </c>
      <c r="E36" s="27"/>
      <c r="F36" s="27"/>
      <c r="G36" s="27"/>
      <c r="H36" s="27"/>
      <c r="I36" s="27"/>
      <c r="J36" s="18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11" customFormat="1" ht="15.75">
      <c r="A37" s="15" t="s">
        <v>86</v>
      </c>
      <c r="B37" s="9" t="s">
        <v>31</v>
      </c>
      <c r="C37" s="9" t="s">
        <v>34</v>
      </c>
      <c r="D37" s="9" t="s">
        <v>3</v>
      </c>
      <c r="E37" s="27"/>
      <c r="F37" s="27"/>
      <c r="G37" s="27"/>
      <c r="H37" s="27"/>
      <c r="I37" s="27"/>
      <c r="J37" s="1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11" customFormat="1" ht="15.75">
      <c r="A38" s="15" t="s">
        <v>87</v>
      </c>
      <c r="B38" s="9" t="s">
        <v>75</v>
      </c>
      <c r="C38" s="9" t="s">
        <v>40</v>
      </c>
      <c r="D38" s="42">
        <f>E35/E2</f>
        <v>0.044</v>
      </c>
      <c r="E38" s="27"/>
      <c r="F38" s="27"/>
      <c r="G38" s="27"/>
      <c r="H38" s="27"/>
      <c r="I38" s="27"/>
      <c r="J38" s="1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11" customFormat="1" ht="31.5">
      <c r="A39" s="15" t="s">
        <v>88</v>
      </c>
      <c r="B39" s="9" t="s">
        <v>73</v>
      </c>
      <c r="C39" s="9" t="s">
        <v>34</v>
      </c>
      <c r="D39" s="9" t="s">
        <v>313</v>
      </c>
      <c r="E39" s="27">
        <v>0</v>
      </c>
      <c r="F39" s="27"/>
      <c r="G39" s="21"/>
      <c r="H39" s="27"/>
      <c r="I39" s="27"/>
      <c r="J39" s="1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11" customFormat="1" ht="15.75">
      <c r="A40" s="15" t="s">
        <v>89</v>
      </c>
      <c r="B40" s="9" t="s">
        <v>74</v>
      </c>
      <c r="C40" s="9" t="s">
        <v>34</v>
      </c>
      <c r="D40" s="9" t="s">
        <v>96</v>
      </c>
      <c r="E40" s="27"/>
      <c r="F40" s="27"/>
      <c r="G40" s="27"/>
      <c r="H40" s="27"/>
      <c r="I40" s="27"/>
      <c r="J40" s="1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11" customFormat="1" ht="15.75">
      <c r="A41" s="15" t="s">
        <v>90</v>
      </c>
      <c r="B41" s="9" t="s">
        <v>31</v>
      </c>
      <c r="C41" s="9" t="s">
        <v>34</v>
      </c>
      <c r="D41" s="9" t="s">
        <v>3</v>
      </c>
      <c r="E41" s="27"/>
      <c r="F41" s="27"/>
      <c r="G41" s="27"/>
      <c r="H41" s="27"/>
      <c r="I41" s="27"/>
      <c r="J41" s="18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11" customFormat="1" ht="15.75">
      <c r="A42" s="15" t="s">
        <v>91</v>
      </c>
      <c r="B42" s="9" t="s">
        <v>75</v>
      </c>
      <c r="C42" s="9" t="s">
        <v>40</v>
      </c>
      <c r="D42" s="42">
        <f>E39/E2</f>
        <v>0</v>
      </c>
      <c r="E42" s="27"/>
      <c r="F42" s="27"/>
      <c r="G42" s="27"/>
      <c r="H42" s="27"/>
      <c r="I42" s="27"/>
      <c r="J42" s="18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11" customFormat="1" ht="31.5">
      <c r="A43" s="15" t="s">
        <v>92</v>
      </c>
      <c r="B43" s="9" t="s">
        <v>73</v>
      </c>
      <c r="C43" s="9" t="s">
        <v>34</v>
      </c>
      <c r="D43" s="9" t="s">
        <v>292</v>
      </c>
      <c r="E43" s="27">
        <v>0</v>
      </c>
      <c r="F43" s="27"/>
      <c r="G43" s="21"/>
      <c r="H43" s="21"/>
      <c r="I43" s="27"/>
      <c r="J43" s="18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11" customFormat="1" ht="15.75">
      <c r="A44" s="15" t="s">
        <v>93</v>
      </c>
      <c r="B44" s="9" t="s">
        <v>74</v>
      </c>
      <c r="C44" s="9" t="s">
        <v>34</v>
      </c>
      <c r="D44" s="9" t="s">
        <v>96</v>
      </c>
      <c r="E44" s="27"/>
      <c r="F44" s="27"/>
      <c r="G44" s="27"/>
      <c r="H44" s="27"/>
      <c r="I44" s="27"/>
      <c r="J44" s="1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s="11" customFormat="1" ht="15.75">
      <c r="A45" s="15" t="s">
        <v>94</v>
      </c>
      <c r="B45" s="9" t="s">
        <v>31</v>
      </c>
      <c r="C45" s="9" t="s">
        <v>34</v>
      </c>
      <c r="D45" s="9" t="s">
        <v>3</v>
      </c>
      <c r="E45" s="27"/>
      <c r="F45" s="27"/>
      <c r="G45" s="27"/>
      <c r="H45" s="27"/>
      <c r="I45" s="27"/>
      <c r="J45" s="1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s="11" customFormat="1" ht="15.75">
      <c r="A46" s="15" t="s">
        <v>95</v>
      </c>
      <c r="B46" s="9" t="s">
        <v>75</v>
      </c>
      <c r="C46" s="9" t="s">
        <v>40</v>
      </c>
      <c r="D46" s="43">
        <f>E43/E2</f>
        <v>0</v>
      </c>
      <c r="E46" s="27"/>
      <c r="F46" s="27"/>
      <c r="G46" s="27"/>
      <c r="H46" s="27"/>
      <c r="I46" s="27"/>
      <c r="J46" s="1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s="11" customFormat="1" ht="31.5">
      <c r="A47" s="15" t="s">
        <v>92</v>
      </c>
      <c r="B47" s="9" t="s">
        <v>73</v>
      </c>
      <c r="C47" s="9" t="s">
        <v>34</v>
      </c>
      <c r="D47" s="9" t="s">
        <v>284</v>
      </c>
      <c r="E47" s="21">
        <f>'[4]Влажное подметание выше 3 эт.'!$DD$8</f>
        <v>81568.34504</v>
      </c>
      <c r="F47" s="27"/>
      <c r="G47" s="21"/>
      <c r="H47" s="27"/>
      <c r="I47" s="27"/>
      <c r="J47" s="1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11" customFormat="1" ht="15.75">
      <c r="A48" s="15" t="s">
        <v>93</v>
      </c>
      <c r="B48" s="9" t="s">
        <v>74</v>
      </c>
      <c r="C48" s="9" t="s">
        <v>34</v>
      </c>
      <c r="D48" s="9" t="s">
        <v>14</v>
      </c>
      <c r="E48" s="27"/>
      <c r="F48" s="27"/>
      <c r="G48" s="27"/>
      <c r="H48" s="27"/>
      <c r="I48" s="27"/>
      <c r="J48" s="1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s="11" customFormat="1" ht="15.75">
      <c r="A49" s="15" t="s">
        <v>94</v>
      </c>
      <c r="B49" s="9" t="s">
        <v>31</v>
      </c>
      <c r="C49" s="9" t="s">
        <v>34</v>
      </c>
      <c r="D49" s="9" t="s">
        <v>3</v>
      </c>
      <c r="E49" s="27"/>
      <c r="F49" s="27"/>
      <c r="G49" s="27"/>
      <c r="H49" s="27"/>
      <c r="I49" s="27"/>
      <c r="J49" s="1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s="11" customFormat="1" ht="15.75">
      <c r="A50" s="15" t="s">
        <v>95</v>
      </c>
      <c r="B50" s="9" t="s">
        <v>75</v>
      </c>
      <c r="C50" s="9" t="s">
        <v>40</v>
      </c>
      <c r="D50" s="20">
        <f>E47/E2</f>
        <v>5.768</v>
      </c>
      <c r="E50" s="27"/>
      <c r="F50" s="27"/>
      <c r="G50" s="27"/>
      <c r="H50" s="27"/>
      <c r="I50" s="27"/>
      <c r="J50" s="1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s="11" customFormat="1" ht="31.5">
      <c r="A51" s="15" t="s">
        <v>234</v>
      </c>
      <c r="B51" s="9" t="s">
        <v>73</v>
      </c>
      <c r="C51" s="9" t="s">
        <v>34</v>
      </c>
      <c r="D51" s="9" t="s">
        <v>283</v>
      </c>
      <c r="E51" s="21">
        <v>80437.0226</v>
      </c>
      <c r="F51" s="27"/>
      <c r="G51" s="21"/>
      <c r="H51" s="27"/>
      <c r="I51" s="27"/>
      <c r="J51" s="1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s="11" customFormat="1" ht="15.75">
      <c r="A52" s="15" t="s">
        <v>235</v>
      </c>
      <c r="B52" s="9" t="s">
        <v>74</v>
      </c>
      <c r="C52" s="9" t="s">
        <v>34</v>
      </c>
      <c r="D52" s="9" t="s">
        <v>5</v>
      </c>
      <c r="E52" s="27"/>
      <c r="F52" s="27"/>
      <c r="G52" s="27"/>
      <c r="H52" s="27"/>
      <c r="I52" s="27"/>
      <c r="J52" s="1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s="11" customFormat="1" ht="15.75">
      <c r="A53" s="15" t="s">
        <v>236</v>
      </c>
      <c r="B53" s="9" t="s">
        <v>31</v>
      </c>
      <c r="C53" s="9" t="s">
        <v>34</v>
      </c>
      <c r="D53" s="9" t="s">
        <v>3</v>
      </c>
      <c r="E53" s="27"/>
      <c r="F53" s="27"/>
      <c r="G53" s="27"/>
      <c r="H53" s="27"/>
      <c r="I53" s="27"/>
      <c r="J53" s="1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s="11" customFormat="1" ht="15.75">
      <c r="A54" s="15" t="s">
        <v>237</v>
      </c>
      <c r="B54" s="9" t="s">
        <v>75</v>
      </c>
      <c r="C54" s="9" t="s">
        <v>40</v>
      </c>
      <c r="D54" s="42">
        <f>E51/E2</f>
        <v>5.687999997171452</v>
      </c>
      <c r="E54" s="27"/>
      <c r="F54" s="27"/>
      <c r="G54" s="27"/>
      <c r="H54" s="27"/>
      <c r="I54" s="27"/>
      <c r="J54" s="1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s="11" customFormat="1" ht="47.25">
      <c r="A55" s="15" t="s">
        <v>238</v>
      </c>
      <c r="B55" s="9" t="s">
        <v>73</v>
      </c>
      <c r="C55" s="9" t="s">
        <v>34</v>
      </c>
      <c r="D55" s="42" t="s">
        <v>290</v>
      </c>
      <c r="E55" s="21"/>
      <c r="F55" s="27"/>
      <c r="G55" s="21"/>
      <c r="H55" s="27"/>
      <c r="I55" s="27"/>
      <c r="J55" s="1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s="11" customFormat="1" ht="15.75">
      <c r="A56" s="15" t="s">
        <v>239</v>
      </c>
      <c r="B56" s="9" t="s">
        <v>74</v>
      </c>
      <c r="C56" s="9" t="s">
        <v>34</v>
      </c>
      <c r="D56" s="42" t="s">
        <v>96</v>
      </c>
      <c r="E56" s="27"/>
      <c r="F56" s="27"/>
      <c r="G56" s="27"/>
      <c r="H56" s="27"/>
      <c r="I56" s="27"/>
      <c r="J56" s="18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s="11" customFormat="1" ht="15.75">
      <c r="A57" s="15" t="s">
        <v>240</v>
      </c>
      <c r="B57" s="9" t="s">
        <v>31</v>
      </c>
      <c r="C57" s="9" t="s">
        <v>34</v>
      </c>
      <c r="D57" s="42" t="s">
        <v>3</v>
      </c>
      <c r="E57" s="27"/>
      <c r="F57" s="27"/>
      <c r="G57" s="27"/>
      <c r="H57" s="27"/>
      <c r="I57" s="27"/>
      <c r="J57" s="18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s="11" customFormat="1" ht="15.75">
      <c r="A58" s="15" t="s">
        <v>241</v>
      </c>
      <c r="B58" s="9" t="s">
        <v>75</v>
      </c>
      <c r="C58" s="9" t="s">
        <v>40</v>
      </c>
      <c r="D58" s="44">
        <f>E55/E2</f>
        <v>0</v>
      </c>
      <c r="E58" s="27"/>
      <c r="F58" s="27"/>
      <c r="G58" s="27"/>
      <c r="H58" s="27"/>
      <c r="I58" s="27"/>
      <c r="J58" s="18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s="11" customFormat="1" ht="31.5">
      <c r="A59" s="15" t="s">
        <v>242</v>
      </c>
      <c r="B59" s="9" t="s">
        <v>73</v>
      </c>
      <c r="C59" s="9" t="s">
        <v>34</v>
      </c>
      <c r="D59" s="42" t="s">
        <v>291</v>
      </c>
      <c r="E59" s="21"/>
      <c r="F59" s="27"/>
      <c r="G59" s="21"/>
      <c r="H59" s="27"/>
      <c r="I59" s="27"/>
      <c r="J59" s="18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s="11" customFormat="1" ht="15.75">
      <c r="A60" s="15" t="s">
        <v>243</v>
      </c>
      <c r="B60" s="9" t="s">
        <v>74</v>
      </c>
      <c r="C60" s="9" t="s">
        <v>34</v>
      </c>
      <c r="D60" s="42" t="s">
        <v>96</v>
      </c>
      <c r="E60" s="27"/>
      <c r="F60" s="27"/>
      <c r="G60" s="27"/>
      <c r="H60" s="27"/>
      <c r="I60" s="27"/>
      <c r="J60" s="18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s="11" customFormat="1" ht="15.75">
      <c r="A61" s="15" t="s">
        <v>244</v>
      </c>
      <c r="B61" s="9" t="s">
        <v>31</v>
      </c>
      <c r="C61" s="9" t="s">
        <v>34</v>
      </c>
      <c r="D61" s="42" t="s">
        <v>3</v>
      </c>
      <c r="E61" s="27"/>
      <c r="F61" s="27"/>
      <c r="G61" s="27"/>
      <c r="H61" s="27"/>
      <c r="I61" s="27"/>
      <c r="J61" s="18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s="11" customFormat="1" ht="15.75">
      <c r="A62" s="15" t="s">
        <v>245</v>
      </c>
      <c r="B62" s="9" t="s">
        <v>75</v>
      </c>
      <c r="C62" s="9" t="s">
        <v>40</v>
      </c>
      <c r="D62" s="44">
        <f>E59/E2</f>
        <v>0</v>
      </c>
      <c r="E62" s="27"/>
      <c r="F62" s="27"/>
      <c r="G62" s="27"/>
      <c r="H62" s="27"/>
      <c r="I62" s="27"/>
      <c r="J62" s="18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s="11" customFormat="1" ht="31.5">
      <c r="A63" s="15" t="s">
        <v>103</v>
      </c>
      <c r="B63" s="9" t="s">
        <v>73</v>
      </c>
      <c r="C63" s="9" t="s">
        <v>34</v>
      </c>
      <c r="D63" s="9" t="s">
        <v>295</v>
      </c>
      <c r="E63" s="23">
        <f>'[1]Управл 2017'!$V$66</f>
        <v>47749.82</v>
      </c>
      <c r="F63" s="13"/>
      <c r="G63" s="21"/>
      <c r="H63" s="21"/>
      <c r="I63" s="13"/>
      <c r="J63" s="18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s="11" customFormat="1" ht="15.75">
      <c r="A64" s="15" t="s">
        <v>104</v>
      </c>
      <c r="B64" s="9" t="s">
        <v>74</v>
      </c>
      <c r="C64" s="9" t="s">
        <v>34</v>
      </c>
      <c r="D64" s="9" t="s">
        <v>8</v>
      </c>
      <c r="E64" s="13"/>
      <c r="F64" s="13"/>
      <c r="G64" s="27"/>
      <c r="H64" s="27"/>
      <c r="I64" s="13"/>
      <c r="J64" s="18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 s="11" customFormat="1" ht="15.75">
      <c r="A65" s="15" t="s">
        <v>105</v>
      </c>
      <c r="B65" s="9" t="s">
        <v>31</v>
      </c>
      <c r="C65" s="9" t="s">
        <v>34</v>
      </c>
      <c r="D65" s="9" t="s">
        <v>3</v>
      </c>
      <c r="E65" s="13"/>
      <c r="F65" s="13"/>
      <c r="G65" s="27"/>
      <c r="H65" s="27"/>
      <c r="I65" s="13"/>
      <c r="J65" s="18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s="11" customFormat="1" ht="15.75">
      <c r="A66" s="15" t="s">
        <v>106</v>
      </c>
      <c r="B66" s="9" t="s">
        <v>75</v>
      </c>
      <c r="C66" s="9" t="s">
        <v>40</v>
      </c>
      <c r="D66" s="43">
        <f>E63/E2</f>
        <v>3.3765667505566936</v>
      </c>
      <c r="E66" s="13"/>
      <c r="F66" s="13"/>
      <c r="G66" s="27"/>
      <c r="H66" s="27"/>
      <c r="I66" s="13"/>
      <c r="J66" s="18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s="11" customFormat="1" ht="31.5">
      <c r="A67" s="15"/>
      <c r="B67" s="12" t="s">
        <v>71</v>
      </c>
      <c r="C67" s="12" t="s">
        <v>34</v>
      </c>
      <c r="D67" s="12" t="s">
        <v>262</v>
      </c>
      <c r="E67" s="13"/>
      <c r="F67" s="27"/>
      <c r="G67" s="27"/>
      <c r="H67" s="27"/>
      <c r="I67" s="13"/>
      <c r="J67" s="18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s="11" customFormat="1" ht="15.75">
      <c r="A68" s="15"/>
      <c r="B68" s="9" t="s">
        <v>72</v>
      </c>
      <c r="C68" s="9" t="s">
        <v>40</v>
      </c>
      <c r="D68" s="20">
        <f>E69+E73+E77</f>
        <v>75968.3</v>
      </c>
      <c r="E68" s="13"/>
      <c r="F68" s="27"/>
      <c r="G68" s="27"/>
      <c r="H68" s="27"/>
      <c r="I68" s="13"/>
      <c r="J68" s="18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s="11" customFormat="1" ht="31.5">
      <c r="A69" s="15"/>
      <c r="B69" s="9" t="s">
        <v>73</v>
      </c>
      <c r="C69" s="9" t="s">
        <v>34</v>
      </c>
      <c r="D69" s="9" t="s">
        <v>285</v>
      </c>
      <c r="E69" s="13">
        <v>1810.12</v>
      </c>
      <c r="F69" s="27"/>
      <c r="G69" s="21"/>
      <c r="H69" s="21"/>
      <c r="I69" s="13"/>
      <c r="J69" s="18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s="11" customFormat="1" ht="15.75">
      <c r="A70" s="15"/>
      <c r="B70" s="9" t="s">
        <v>74</v>
      </c>
      <c r="C70" s="9" t="s">
        <v>34</v>
      </c>
      <c r="D70" s="9" t="s">
        <v>13</v>
      </c>
      <c r="E70" s="13"/>
      <c r="F70" s="27"/>
      <c r="G70" s="27"/>
      <c r="H70" s="27"/>
      <c r="I70" s="13"/>
      <c r="J70" s="18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s="11" customFormat="1" ht="15.75">
      <c r="A71" s="15"/>
      <c r="B71" s="9" t="s">
        <v>31</v>
      </c>
      <c r="C71" s="9" t="s">
        <v>34</v>
      </c>
      <c r="D71" s="9" t="s">
        <v>3</v>
      </c>
      <c r="E71" s="13"/>
      <c r="F71" s="27"/>
      <c r="G71" s="27"/>
      <c r="H71" s="27"/>
      <c r="I71" s="13"/>
      <c r="J71" s="18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s="11" customFormat="1" ht="15.75">
      <c r="A72" s="15"/>
      <c r="B72" s="9" t="s">
        <v>75</v>
      </c>
      <c r="C72" s="9" t="s">
        <v>40</v>
      </c>
      <c r="D72" s="43">
        <f>E69/E2</f>
        <v>0.12800029416901848</v>
      </c>
      <c r="E72" s="13"/>
      <c r="F72" s="27"/>
      <c r="G72" s="27"/>
      <c r="H72" s="27"/>
      <c r="I72" s="13"/>
      <c r="J72" s="18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3" s="11" customFormat="1" ht="31.5">
      <c r="A73" s="15"/>
      <c r="B73" s="9" t="s">
        <v>73</v>
      </c>
      <c r="C73" s="9" t="s">
        <v>34</v>
      </c>
      <c r="D73" s="9" t="s">
        <v>286</v>
      </c>
      <c r="E73" s="22">
        <v>73422.82</v>
      </c>
      <c r="F73" s="27"/>
      <c r="G73" s="21"/>
      <c r="H73" s="13"/>
      <c r="I73" s="13"/>
      <c r="J73" s="18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s="11" customFormat="1" ht="15.75">
      <c r="A74" s="15"/>
      <c r="B74" s="9" t="s">
        <v>74</v>
      </c>
      <c r="C74" s="9" t="s">
        <v>34</v>
      </c>
      <c r="D74" s="9" t="s">
        <v>13</v>
      </c>
      <c r="E74" s="13"/>
      <c r="F74" s="27"/>
      <c r="G74" s="27"/>
      <c r="H74" s="27"/>
      <c r="I74" s="13"/>
      <c r="J74" s="1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s="11" customFormat="1" ht="15.75">
      <c r="A75" s="15"/>
      <c r="B75" s="9" t="s">
        <v>31</v>
      </c>
      <c r="C75" s="9" t="s">
        <v>34</v>
      </c>
      <c r="D75" s="9" t="s">
        <v>3</v>
      </c>
      <c r="E75" s="13"/>
      <c r="F75" s="27"/>
      <c r="G75" s="27"/>
      <c r="H75" s="27"/>
      <c r="I75" s="13"/>
      <c r="J75" s="1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s="11" customFormat="1" ht="15.75">
      <c r="A76" s="15"/>
      <c r="B76" s="9" t="s">
        <v>75</v>
      </c>
      <c r="C76" s="9" t="s">
        <v>40</v>
      </c>
      <c r="D76" s="43">
        <f>E73/E2</f>
        <v>5.1919997341164645</v>
      </c>
      <c r="E76" s="13"/>
      <c r="F76" s="27"/>
      <c r="G76" s="27"/>
      <c r="H76" s="27"/>
      <c r="I76" s="13"/>
      <c r="J76" s="1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s="11" customFormat="1" ht="31.5">
      <c r="A77" s="15"/>
      <c r="B77" s="9" t="s">
        <v>73</v>
      </c>
      <c r="C77" s="9" t="s">
        <v>34</v>
      </c>
      <c r="D77" s="9" t="s">
        <v>287</v>
      </c>
      <c r="E77" s="13">
        <v>735.36</v>
      </c>
      <c r="F77" s="27"/>
      <c r="G77" s="21"/>
      <c r="H77" s="21"/>
      <c r="I77" s="13"/>
      <c r="J77" s="18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s="11" customFormat="1" ht="15.75">
      <c r="A78" s="15"/>
      <c r="B78" s="9" t="s">
        <v>74</v>
      </c>
      <c r="C78" s="9" t="s">
        <v>34</v>
      </c>
      <c r="D78" s="9" t="s">
        <v>11</v>
      </c>
      <c r="E78" s="13"/>
      <c r="F78" s="27"/>
      <c r="G78" s="27"/>
      <c r="H78" s="27"/>
      <c r="I78" s="13"/>
      <c r="J78" s="18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s="11" customFormat="1" ht="15.75">
      <c r="A79" s="15"/>
      <c r="B79" s="9" t="s">
        <v>31</v>
      </c>
      <c r="C79" s="9" t="s">
        <v>34</v>
      </c>
      <c r="D79" s="9" t="s">
        <v>3</v>
      </c>
      <c r="E79" s="13"/>
      <c r="F79" s="27"/>
      <c r="G79" s="27"/>
      <c r="H79" s="27"/>
      <c r="I79" s="13"/>
      <c r="J79" s="18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s="11" customFormat="1" ht="15.75">
      <c r="A80" s="15"/>
      <c r="B80" s="9" t="s">
        <v>75</v>
      </c>
      <c r="C80" s="9" t="s">
        <v>40</v>
      </c>
      <c r="D80" s="43">
        <f>E77/E2</f>
        <v>0.0520000311140308</v>
      </c>
      <c r="E80" s="13"/>
      <c r="F80" s="27"/>
      <c r="G80" s="27"/>
      <c r="H80" s="27"/>
      <c r="I80" s="13"/>
      <c r="J80" s="18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s="11" customFormat="1" ht="31.5">
      <c r="A81" s="15"/>
      <c r="B81" s="12" t="s">
        <v>71</v>
      </c>
      <c r="C81" s="12" t="s">
        <v>34</v>
      </c>
      <c r="D81" s="12" t="s">
        <v>263</v>
      </c>
      <c r="E81" s="13"/>
      <c r="F81" s="27"/>
      <c r="G81" s="27"/>
      <c r="H81" s="27"/>
      <c r="I81" s="13"/>
      <c r="J81" s="18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s="11" customFormat="1" ht="15.75">
      <c r="A82" s="15"/>
      <c r="B82" s="9" t="s">
        <v>72</v>
      </c>
      <c r="C82" s="9" t="s">
        <v>40</v>
      </c>
      <c r="D82" s="20">
        <f>E83+E87+E91+E95</f>
        <v>299800.436</v>
      </c>
      <c r="E82" s="13"/>
      <c r="F82" s="27"/>
      <c r="G82" s="27"/>
      <c r="H82" s="27"/>
      <c r="I82" s="13"/>
      <c r="J82" s="18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 s="11" customFormat="1" ht="78.75">
      <c r="A83" s="15"/>
      <c r="B83" s="9" t="s">
        <v>73</v>
      </c>
      <c r="C83" s="9" t="s">
        <v>34</v>
      </c>
      <c r="D83" s="9" t="s">
        <v>275</v>
      </c>
      <c r="E83" s="23">
        <f>'[9]ук(2016)'!$DU$80*8*'[9]ук(2016)'!$DU$3</f>
        <v>290636.72456</v>
      </c>
      <c r="F83" s="27">
        <v>7</v>
      </c>
      <c r="G83" s="21"/>
      <c r="H83" s="23"/>
      <c r="I83" s="13"/>
      <c r="J83" s="18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s="11" customFormat="1" ht="15.75">
      <c r="A84" s="15"/>
      <c r="B84" s="9" t="s">
        <v>74</v>
      </c>
      <c r="C84" s="9" t="s">
        <v>34</v>
      </c>
      <c r="D84" s="9" t="s">
        <v>2</v>
      </c>
      <c r="E84" s="13"/>
      <c r="F84" s="27"/>
      <c r="G84" s="27"/>
      <c r="H84" s="27"/>
      <c r="I84" s="13"/>
      <c r="J84" s="18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 s="11" customFormat="1" ht="15.75">
      <c r="A85" s="15"/>
      <c r="B85" s="9" t="s">
        <v>31</v>
      </c>
      <c r="C85" s="9" t="s">
        <v>34</v>
      </c>
      <c r="D85" s="9" t="s">
        <v>7</v>
      </c>
      <c r="E85" s="13"/>
      <c r="F85" s="27"/>
      <c r="G85" s="27"/>
      <c r="H85" s="27"/>
      <c r="I85" s="13"/>
      <c r="J85" s="18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s="11" customFormat="1" ht="15.75">
      <c r="A86" s="15"/>
      <c r="B86" s="9" t="s">
        <v>75</v>
      </c>
      <c r="C86" s="9" t="s">
        <v>40</v>
      </c>
      <c r="D86" s="44">
        <f>E83/F83</f>
        <v>41519.53208</v>
      </c>
      <c r="E86" s="13"/>
      <c r="F86" s="27"/>
      <c r="G86" s="27"/>
      <c r="H86" s="27"/>
      <c r="I86" s="13"/>
      <c r="J86" s="18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s="11" customFormat="1" ht="31.5">
      <c r="A87" s="15"/>
      <c r="B87" s="9" t="s">
        <v>73</v>
      </c>
      <c r="C87" s="9" t="s">
        <v>34</v>
      </c>
      <c r="D87" s="9" t="s">
        <v>276</v>
      </c>
      <c r="E87" s="22">
        <f>G87</f>
        <v>0</v>
      </c>
      <c r="F87" s="27"/>
      <c r="G87" s="21"/>
      <c r="H87" s="13"/>
      <c r="I87" s="13"/>
      <c r="J87" s="18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s="11" customFormat="1" ht="15.75">
      <c r="A88" s="15"/>
      <c r="B88" s="9" t="s">
        <v>74</v>
      </c>
      <c r="C88" s="9" t="s">
        <v>34</v>
      </c>
      <c r="D88" s="9" t="s">
        <v>96</v>
      </c>
      <c r="E88" s="13"/>
      <c r="F88" s="27"/>
      <c r="G88" s="27"/>
      <c r="H88" s="13"/>
      <c r="I88" s="13"/>
      <c r="J88" s="18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s="11" customFormat="1" ht="15.75">
      <c r="A89" s="15"/>
      <c r="B89" s="9" t="s">
        <v>31</v>
      </c>
      <c r="C89" s="9" t="s">
        <v>34</v>
      </c>
      <c r="D89" s="9" t="s">
        <v>3</v>
      </c>
      <c r="E89" s="13"/>
      <c r="F89" s="27"/>
      <c r="G89" s="27"/>
      <c r="H89" s="13"/>
      <c r="I89" s="13"/>
      <c r="J89" s="18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s="11" customFormat="1" ht="15.75">
      <c r="A90" s="15"/>
      <c r="B90" s="9" t="s">
        <v>75</v>
      </c>
      <c r="C90" s="9" t="s">
        <v>40</v>
      </c>
      <c r="D90" s="44">
        <f>E87/E2</f>
        <v>0</v>
      </c>
      <c r="E90" s="13"/>
      <c r="F90" s="27"/>
      <c r="G90" s="27"/>
      <c r="H90" s="13"/>
      <c r="I90" s="13"/>
      <c r="J90" s="18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s="11" customFormat="1" ht="31.5">
      <c r="A91" s="15"/>
      <c r="B91" s="9" t="s">
        <v>73</v>
      </c>
      <c r="C91" s="9" t="s">
        <v>34</v>
      </c>
      <c r="D91" s="9" t="s">
        <v>288</v>
      </c>
      <c r="E91" s="22">
        <v>6335.40544</v>
      </c>
      <c r="F91" s="27"/>
      <c r="G91" s="21"/>
      <c r="H91" s="13"/>
      <c r="I91" s="13"/>
      <c r="J91" s="18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s="11" customFormat="1" ht="15.75">
      <c r="A92" s="15"/>
      <c r="B92" s="9" t="s">
        <v>74</v>
      </c>
      <c r="C92" s="9" t="s">
        <v>34</v>
      </c>
      <c r="D92" s="9" t="s">
        <v>13</v>
      </c>
      <c r="E92" s="13"/>
      <c r="F92" s="27"/>
      <c r="G92" s="27"/>
      <c r="H92" s="13"/>
      <c r="I92" s="13"/>
      <c r="J92" s="18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s="11" customFormat="1" ht="15.75">
      <c r="A93" s="15"/>
      <c r="B93" s="9" t="s">
        <v>31</v>
      </c>
      <c r="C93" s="9" t="s">
        <v>34</v>
      </c>
      <c r="D93" s="9" t="s">
        <v>3</v>
      </c>
      <c r="E93" s="13"/>
      <c r="F93" s="27"/>
      <c r="G93" s="27"/>
      <c r="H93" s="13"/>
      <c r="I93" s="13"/>
      <c r="J93" s="18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 s="11" customFormat="1" ht="15.75">
      <c r="A94" s="15"/>
      <c r="B94" s="9" t="s">
        <v>75</v>
      </c>
      <c r="C94" s="9" t="s">
        <v>40</v>
      </c>
      <c r="D94" s="44">
        <f>E91/E2</f>
        <v>0.448</v>
      </c>
      <c r="E94" s="13"/>
      <c r="F94" s="27"/>
      <c r="G94" s="27"/>
      <c r="H94" s="13"/>
      <c r="I94" s="13"/>
      <c r="J94" s="18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 s="11" customFormat="1" ht="31.5">
      <c r="A95" s="15"/>
      <c r="B95" s="9" t="s">
        <v>73</v>
      </c>
      <c r="C95" s="9" t="s">
        <v>34</v>
      </c>
      <c r="D95" s="9" t="s">
        <v>289</v>
      </c>
      <c r="E95" s="22">
        <f>'[5]Протирка стен,дверей'!$DD$10</f>
        <v>2828.3060000000005</v>
      </c>
      <c r="F95" s="27"/>
      <c r="G95" s="21"/>
      <c r="H95" s="13"/>
      <c r="I95" s="13"/>
      <c r="J95" s="18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 s="11" customFormat="1" ht="15.75">
      <c r="A96" s="15"/>
      <c r="B96" s="9" t="s">
        <v>74</v>
      </c>
      <c r="C96" s="9" t="s">
        <v>34</v>
      </c>
      <c r="D96" s="9" t="s">
        <v>14</v>
      </c>
      <c r="E96" s="13"/>
      <c r="F96" s="27"/>
      <c r="G96" s="27"/>
      <c r="H96" s="27"/>
      <c r="I96" s="13"/>
      <c r="J96" s="18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 s="11" customFormat="1" ht="15.75">
      <c r="A97" s="15"/>
      <c r="B97" s="9" t="s">
        <v>31</v>
      </c>
      <c r="C97" s="9" t="s">
        <v>34</v>
      </c>
      <c r="D97" s="9" t="s">
        <v>3</v>
      </c>
      <c r="E97" s="13"/>
      <c r="F97" s="27"/>
      <c r="G97" s="27"/>
      <c r="H97" s="27"/>
      <c r="I97" s="13"/>
      <c r="J97" s="18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 s="11" customFormat="1" ht="15.75">
      <c r="A98" s="15"/>
      <c r="B98" s="9" t="s">
        <v>75</v>
      </c>
      <c r="C98" s="9" t="s">
        <v>40</v>
      </c>
      <c r="D98" s="44">
        <f>E95/E2</f>
        <v>0.20000000000000004</v>
      </c>
      <c r="E98" s="13"/>
      <c r="F98" s="27"/>
      <c r="G98" s="27"/>
      <c r="H98" s="27"/>
      <c r="I98" s="13"/>
      <c r="J98" s="18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 s="11" customFormat="1" ht="31.5">
      <c r="A99" s="15"/>
      <c r="B99" s="12" t="s">
        <v>71</v>
      </c>
      <c r="C99" s="12" t="s">
        <v>34</v>
      </c>
      <c r="D99" s="12" t="s">
        <v>21</v>
      </c>
      <c r="E99" s="13"/>
      <c r="F99" s="27"/>
      <c r="G99" s="27"/>
      <c r="H99" s="27"/>
      <c r="I99" s="13"/>
      <c r="J99" s="18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 s="11" customFormat="1" ht="15.75">
      <c r="A100" s="15"/>
      <c r="B100" s="9" t="s">
        <v>72</v>
      </c>
      <c r="C100" s="9" t="s">
        <v>40</v>
      </c>
      <c r="D100" s="20">
        <f>E101</f>
        <v>31880.779799999997</v>
      </c>
      <c r="E100" s="13"/>
      <c r="F100" s="27"/>
      <c r="G100" s="27"/>
      <c r="H100" s="27"/>
      <c r="I100" s="13"/>
      <c r="J100" s="18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s="11" customFormat="1" ht="31.5">
      <c r="A101" s="15"/>
      <c r="B101" s="9" t="s">
        <v>73</v>
      </c>
      <c r="C101" s="9" t="s">
        <v>34</v>
      </c>
      <c r="D101" s="9" t="s">
        <v>274</v>
      </c>
      <c r="E101" s="22">
        <f>'[6]Лист1'!$D$187</f>
        <v>31880.779799999997</v>
      </c>
      <c r="F101" s="27"/>
      <c r="G101" s="21"/>
      <c r="H101" s="21"/>
      <c r="I101" s="13"/>
      <c r="J101" s="18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s="11" customFormat="1" ht="15.75">
      <c r="A102" s="15"/>
      <c r="B102" s="9" t="s">
        <v>74</v>
      </c>
      <c r="C102" s="9" t="s">
        <v>34</v>
      </c>
      <c r="D102" s="9" t="s">
        <v>96</v>
      </c>
      <c r="E102" s="13"/>
      <c r="F102" s="27"/>
      <c r="G102" s="27"/>
      <c r="H102" s="27"/>
      <c r="I102" s="13"/>
      <c r="J102" s="18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s="11" customFormat="1" ht="15.75">
      <c r="A103" s="15"/>
      <c r="B103" s="9" t="s">
        <v>31</v>
      </c>
      <c r="C103" s="9" t="s">
        <v>34</v>
      </c>
      <c r="D103" s="9" t="s">
        <v>3</v>
      </c>
      <c r="E103" s="13"/>
      <c r="F103" s="27"/>
      <c r="G103" s="27"/>
      <c r="H103" s="27"/>
      <c r="I103" s="13"/>
      <c r="J103" s="18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s="11" customFormat="1" ht="15.75">
      <c r="A104" s="15"/>
      <c r="B104" s="9" t="s">
        <v>75</v>
      </c>
      <c r="C104" s="9" t="s">
        <v>40</v>
      </c>
      <c r="D104" s="43">
        <f>E101/E2</f>
        <v>2.2544081015279107</v>
      </c>
      <c r="E104" s="13"/>
      <c r="F104" s="27"/>
      <c r="G104" s="27"/>
      <c r="H104" s="27"/>
      <c r="I104" s="13"/>
      <c r="J104" s="18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s="14" customFormat="1" ht="31.5">
      <c r="A105" s="28" t="s">
        <v>97</v>
      </c>
      <c r="B105" s="12" t="s">
        <v>71</v>
      </c>
      <c r="C105" s="12" t="s">
        <v>34</v>
      </c>
      <c r="D105" s="12" t="s">
        <v>22</v>
      </c>
      <c r="E105" s="27"/>
      <c r="F105" s="13"/>
      <c r="G105" s="13"/>
      <c r="H105" s="13"/>
      <c r="I105" s="27"/>
      <c r="J105" s="18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s="11" customFormat="1" ht="15.75">
      <c r="A106" s="15" t="s">
        <v>98</v>
      </c>
      <c r="B106" s="9" t="s">
        <v>72</v>
      </c>
      <c r="C106" s="9" t="s">
        <v>40</v>
      </c>
      <c r="D106" s="20">
        <f>E107+E111</f>
        <v>1324.55</v>
      </c>
      <c r="E106" s="27"/>
      <c r="F106" s="27"/>
      <c r="G106" s="27"/>
      <c r="H106" s="27"/>
      <c r="I106" s="27"/>
      <c r="J106" s="18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s="11" customFormat="1" ht="31.5">
      <c r="A107" s="15" t="s">
        <v>99</v>
      </c>
      <c r="B107" s="9" t="s">
        <v>73</v>
      </c>
      <c r="C107" s="9" t="s">
        <v>34</v>
      </c>
      <c r="D107" s="9" t="s">
        <v>264</v>
      </c>
      <c r="E107" s="21">
        <f>'[7]дымивент'!$G$190</f>
        <v>1324.55</v>
      </c>
      <c r="F107" s="27"/>
      <c r="G107" s="21"/>
      <c r="H107" s="27"/>
      <c r="I107" s="27"/>
      <c r="J107" s="18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s="11" customFormat="1" ht="15.75">
      <c r="A108" s="15" t="s">
        <v>100</v>
      </c>
      <c r="B108" s="9" t="s">
        <v>74</v>
      </c>
      <c r="C108" s="9" t="s">
        <v>34</v>
      </c>
      <c r="D108" s="9" t="s">
        <v>265</v>
      </c>
      <c r="E108" s="27"/>
      <c r="F108" s="27"/>
      <c r="G108" s="27"/>
      <c r="H108" s="27"/>
      <c r="I108" s="27"/>
      <c r="J108" s="18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s="11" customFormat="1" ht="15.75">
      <c r="A109" s="15" t="s">
        <v>101</v>
      </c>
      <c r="B109" s="9" t="s">
        <v>31</v>
      </c>
      <c r="C109" s="9" t="s">
        <v>34</v>
      </c>
      <c r="D109" s="9" t="s">
        <v>3</v>
      </c>
      <c r="E109" s="27"/>
      <c r="F109" s="27"/>
      <c r="G109" s="27"/>
      <c r="H109" s="27"/>
      <c r="I109" s="27"/>
      <c r="J109" s="18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s="11" customFormat="1" ht="15.75">
      <c r="A110" s="15" t="s">
        <v>102</v>
      </c>
      <c r="B110" s="9" t="s">
        <v>75</v>
      </c>
      <c r="C110" s="9" t="s">
        <v>40</v>
      </c>
      <c r="D110" s="43">
        <f>E107/E2</f>
        <v>0.09366383976839845</v>
      </c>
      <c r="E110" s="27"/>
      <c r="F110" s="27"/>
      <c r="G110" s="27"/>
      <c r="H110" s="27"/>
      <c r="I110" s="27"/>
      <c r="J110" s="18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s="11" customFormat="1" ht="31.5">
      <c r="A111" s="15" t="s">
        <v>99</v>
      </c>
      <c r="B111" s="9" t="s">
        <v>73</v>
      </c>
      <c r="C111" s="9" t="s">
        <v>34</v>
      </c>
      <c r="D111" s="9" t="s">
        <v>267</v>
      </c>
      <c r="E111" s="21">
        <f>'[7]восстан.вент'!$E$188+'[7]восстан.вент'!$J$188</f>
        <v>0</v>
      </c>
      <c r="F111" s="27"/>
      <c r="G111" s="21"/>
      <c r="H111" s="27"/>
      <c r="I111" s="27"/>
      <c r="J111" s="18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 s="11" customFormat="1" ht="15.75">
      <c r="A112" s="15" t="s">
        <v>100</v>
      </c>
      <c r="B112" s="9" t="s">
        <v>74</v>
      </c>
      <c r="C112" s="9" t="s">
        <v>34</v>
      </c>
      <c r="D112" s="9" t="s">
        <v>266</v>
      </c>
      <c r="E112" s="27"/>
      <c r="F112" s="27"/>
      <c r="G112" s="27"/>
      <c r="H112" s="27"/>
      <c r="I112" s="27"/>
      <c r="J112" s="18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 s="11" customFormat="1" ht="15.75">
      <c r="A113" s="15" t="s">
        <v>101</v>
      </c>
      <c r="B113" s="9" t="s">
        <v>31</v>
      </c>
      <c r="C113" s="9" t="s">
        <v>34</v>
      </c>
      <c r="D113" s="9" t="s">
        <v>3</v>
      </c>
      <c r="E113" s="27"/>
      <c r="F113" s="27"/>
      <c r="G113" s="27"/>
      <c r="H113" s="27"/>
      <c r="I113" s="27"/>
      <c r="J113" s="18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s="11" customFormat="1" ht="15.75">
      <c r="A114" s="15" t="s">
        <v>102</v>
      </c>
      <c r="B114" s="9" t="s">
        <v>75</v>
      </c>
      <c r="C114" s="9" t="s">
        <v>40</v>
      </c>
      <c r="D114" s="43">
        <f>E111/E2</f>
        <v>0</v>
      </c>
      <c r="E114" s="27"/>
      <c r="F114" s="27"/>
      <c r="G114" s="27"/>
      <c r="H114" s="27"/>
      <c r="I114" s="27"/>
      <c r="J114" s="18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 s="14" customFormat="1" ht="47.25">
      <c r="A115" s="28" t="s">
        <v>111</v>
      </c>
      <c r="B115" s="12" t="s">
        <v>71</v>
      </c>
      <c r="C115" s="12" t="s">
        <v>34</v>
      </c>
      <c r="D115" s="12" t="s">
        <v>9</v>
      </c>
      <c r="E115" s="13"/>
      <c r="F115" s="9"/>
      <c r="G115" s="13"/>
      <c r="H115" s="13"/>
      <c r="I115" s="13"/>
      <c r="J115" s="18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s="11" customFormat="1" ht="15.75">
      <c r="A116" s="15" t="s">
        <v>112</v>
      </c>
      <c r="B116" s="9" t="s">
        <v>72</v>
      </c>
      <c r="C116" s="9" t="s">
        <v>40</v>
      </c>
      <c r="D116" s="20">
        <f>E117+E121</f>
        <v>709.38</v>
      </c>
      <c r="E116" s="27"/>
      <c r="F116" s="9">
        <v>1962.2</v>
      </c>
      <c r="G116" s="27"/>
      <c r="H116" s="27"/>
      <c r="I116" s="27"/>
      <c r="J116" s="18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 s="11" customFormat="1" ht="31.5">
      <c r="A117" s="15" t="s">
        <v>113</v>
      </c>
      <c r="B117" s="9" t="s">
        <v>73</v>
      </c>
      <c r="C117" s="9" t="s">
        <v>34</v>
      </c>
      <c r="D117" s="9" t="s">
        <v>294</v>
      </c>
      <c r="E117" s="27">
        <v>0</v>
      </c>
      <c r="F117" s="47"/>
      <c r="G117" s="21"/>
      <c r="H117" s="21"/>
      <c r="I117" s="27"/>
      <c r="J117" s="18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 s="11" customFormat="1" ht="15.75">
      <c r="A118" s="15" t="s">
        <v>114</v>
      </c>
      <c r="B118" s="9" t="s">
        <v>74</v>
      </c>
      <c r="C118" s="9" t="s">
        <v>34</v>
      </c>
      <c r="D118" s="9" t="s">
        <v>17</v>
      </c>
      <c r="E118" s="27"/>
      <c r="F118" s="47"/>
      <c r="G118" s="27"/>
      <c r="H118" s="27"/>
      <c r="I118" s="27"/>
      <c r="J118" s="18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s="11" customFormat="1" ht="15.75">
      <c r="A119" s="15" t="s">
        <v>115</v>
      </c>
      <c r="B119" s="9" t="s">
        <v>31</v>
      </c>
      <c r="C119" s="9" t="s">
        <v>34</v>
      </c>
      <c r="D119" s="9" t="s">
        <v>3</v>
      </c>
      <c r="E119" s="27"/>
      <c r="F119" s="27"/>
      <c r="G119" s="27"/>
      <c r="H119" s="27"/>
      <c r="I119" s="27"/>
      <c r="J119" s="18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 s="11" customFormat="1" ht="15.75">
      <c r="A120" s="15" t="s">
        <v>116</v>
      </c>
      <c r="B120" s="9" t="s">
        <v>75</v>
      </c>
      <c r="C120" s="9" t="s">
        <v>40</v>
      </c>
      <c r="D120" s="43">
        <f>E117/F116</f>
        <v>0</v>
      </c>
      <c r="E120" s="27"/>
      <c r="F120" s="9"/>
      <c r="G120" s="27"/>
      <c r="H120" s="27"/>
      <c r="I120" s="27"/>
      <c r="J120" s="18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 s="11" customFormat="1" ht="31.5">
      <c r="A121" s="15" t="s">
        <v>117</v>
      </c>
      <c r="B121" s="9" t="s">
        <v>73</v>
      </c>
      <c r="C121" s="9" t="s">
        <v>34</v>
      </c>
      <c r="D121" s="9" t="s">
        <v>297</v>
      </c>
      <c r="E121" s="21">
        <f>'[8]Выполненные работы 2018 г.'!$EI$171+'[8]Выполненные работы 2018 г.'!$EY$171</f>
        <v>709.38</v>
      </c>
      <c r="F121" s="9">
        <v>1962.2</v>
      </c>
      <c r="G121" s="21"/>
      <c r="H121" s="27"/>
      <c r="I121" s="27"/>
      <c r="J121" s="18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 s="11" customFormat="1" ht="15.75">
      <c r="A122" s="15" t="s">
        <v>118</v>
      </c>
      <c r="B122" s="9" t="s">
        <v>74</v>
      </c>
      <c r="C122" s="9" t="s">
        <v>34</v>
      </c>
      <c r="D122" s="9" t="s">
        <v>293</v>
      </c>
      <c r="E122" s="27"/>
      <c r="F122" s="27"/>
      <c r="G122" s="27"/>
      <c r="H122" s="27"/>
      <c r="I122" s="27"/>
      <c r="J122" s="18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s="11" customFormat="1" ht="15.75">
      <c r="A123" s="15" t="s">
        <v>119</v>
      </c>
      <c r="B123" s="9" t="s">
        <v>31</v>
      </c>
      <c r="C123" s="9" t="s">
        <v>34</v>
      </c>
      <c r="D123" s="9" t="s">
        <v>3</v>
      </c>
      <c r="E123" s="27"/>
      <c r="F123" s="27"/>
      <c r="G123" s="27"/>
      <c r="H123" s="27"/>
      <c r="I123" s="27"/>
      <c r="J123" s="18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 s="11" customFormat="1" ht="15.75">
      <c r="A124" s="15" t="s">
        <v>120</v>
      </c>
      <c r="B124" s="9" t="s">
        <v>75</v>
      </c>
      <c r="C124" s="9" t="s">
        <v>40</v>
      </c>
      <c r="D124" s="43">
        <f>E121/F121</f>
        <v>0.36152278055244114</v>
      </c>
      <c r="E124" s="27"/>
      <c r="F124" s="27"/>
      <c r="G124" s="27"/>
      <c r="H124" s="27"/>
      <c r="I124" s="27"/>
      <c r="J124" s="18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 s="14" customFormat="1" ht="63">
      <c r="A125" s="28" t="s">
        <v>121</v>
      </c>
      <c r="B125" s="12" t="s">
        <v>71</v>
      </c>
      <c r="C125" s="12" t="s">
        <v>34</v>
      </c>
      <c r="D125" s="12" t="s">
        <v>12</v>
      </c>
      <c r="E125" s="13"/>
      <c r="F125" s="27"/>
      <c r="G125" s="13"/>
      <c r="H125" s="13"/>
      <c r="I125" s="13"/>
      <c r="J125" s="1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s="11" customFormat="1" ht="15.75">
      <c r="A126" s="15" t="s">
        <v>122</v>
      </c>
      <c r="B126" s="9" t="s">
        <v>72</v>
      </c>
      <c r="C126" s="9" t="s">
        <v>40</v>
      </c>
      <c r="D126" s="20">
        <f>E127+E131+E135+E139+E143+E147+E151+E155+E159+E163+E167+E171+E179+E183+E187</f>
        <v>399214.9827872323</v>
      </c>
      <c r="E126" s="27"/>
      <c r="F126" s="27"/>
      <c r="G126" s="27"/>
      <c r="H126" s="27"/>
      <c r="I126" s="27"/>
      <c r="J126" s="18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 s="11" customFormat="1" ht="31.5">
      <c r="A127" s="15" t="s">
        <v>123</v>
      </c>
      <c r="B127" s="9" t="s">
        <v>73</v>
      </c>
      <c r="C127" s="9" t="s">
        <v>34</v>
      </c>
      <c r="D127" s="9" t="s">
        <v>298</v>
      </c>
      <c r="E127" s="27">
        <f>'[3]Подметание ступеней и площадок'!$CZ$8</f>
        <v>3733.36392</v>
      </c>
      <c r="F127" s="27"/>
      <c r="G127" s="21"/>
      <c r="H127" s="21"/>
      <c r="I127" s="27"/>
      <c r="J127" s="18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 s="11" customFormat="1" ht="15.75">
      <c r="A128" s="15" t="s">
        <v>124</v>
      </c>
      <c r="B128" s="9" t="s">
        <v>74</v>
      </c>
      <c r="C128" s="9" t="s">
        <v>34</v>
      </c>
      <c r="D128" s="9" t="s">
        <v>14</v>
      </c>
      <c r="E128" s="27"/>
      <c r="F128" s="27"/>
      <c r="G128" s="27"/>
      <c r="H128" s="27"/>
      <c r="I128" s="27"/>
      <c r="J128" s="18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 s="11" customFormat="1" ht="15.75">
      <c r="A129" s="15" t="s">
        <v>125</v>
      </c>
      <c r="B129" s="9" t="s">
        <v>31</v>
      </c>
      <c r="C129" s="9" t="s">
        <v>34</v>
      </c>
      <c r="D129" s="9" t="s">
        <v>3</v>
      </c>
      <c r="E129" s="27"/>
      <c r="F129" s="27"/>
      <c r="G129" s="27"/>
      <c r="H129" s="27"/>
      <c r="I129" s="27"/>
      <c r="J129" s="18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 s="11" customFormat="1" ht="15.75">
      <c r="A130" s="15" t="s">
        <v>126</v>
      </c>
      <c r="B130" s="9" t="s">
        <v>75</v>
      </c>
      <c r="C130" s="9" t="s">
        <v>40</v>
      </c>
      <c r="D130" s="43">
        <f>E127/E2</f>
        <v>0.26399999999999996</v>
      </c>
      <c r="E130" s="27"/>
      <c r="F130" s="27"/>
      <c r="G130" s="27"/>
      <c r="H130" s="27"/>
      <c r="I130" s="27"/>
      <c r="J130" s="18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 s="11" customFormat="1" ht="31.5">
      <c r="A131" s="15" t="s">
        <v>127</v>
      </c>
      <c r="B131" s="9" t="s">
        <v>73</v>
      </c>
      <c r="C131" s="9" t="s">
        <v>34</v>
      </c>
      <c r="D131" s="9" t="s">
        <v>299</v>
      </c>
      <c r="E131" s="21">
        <f>'[3]Сдвиж снега при отсутств снегоп'!$U$8</f>
        <v>14865.576335999998</v>
      </c>
      <c r="F131" s="27"/>
      <c r="G131" s="21"/>
      <c r="H131" s="27"/>
      <c r="I131" s="27"/>
      <c r="J131" s="18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 s="11" customFormat="1" ht="15.75">
      <c r="A132" s="15" t="s">
        <v>128</v>
      </c>
      <c r="B132" s="9" t="s">
        <v>74</v>
      </c>
      <c r="C132" s="9" t="s">
        <v>34</v>
      </c>
      <c r="D132" s="9" t="s">
        <v>300</v>
      </c>
      <c r="E132" s="27"/>
      <c r="F132" s="27"/>
      <c r="G132" s="27"/>
      <c r="H132" s="27"/>
      <c r="I132" s="27"/>
      <c r="J132" s="18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s="11" customFormat="1" ht="15.75">
      <c r="A133" s="15" t="s">
        <v>129</v>
      </c>
      <c r="B133" s="9" t="s">
        <v>31</v>
      </c>
      <c r="C133" s="9" t="s">
        <v>34</v>
      </c>
      <c r="D133" s="9" t="s">
        <v>3</v>
      </c>
      <c r="E133" s="27"/>
      <c r="F133" s="27"/>
      <c r="G133" s="27"/>
      <c r="H133" s="27"/>
      <c r="I133" s="27"/>
      <c r="J133" s="18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s="11" customFormat="1" ht="15.75">
      <c r="A134" s="15" t="s">
        <v>130</v>
      </c>
      <c r="B134" s="9" t="s">
        <v>75</v>
      </c>
      <c r="C134" s="9" t="s">
        <v>40</v>
      </c>
      <c r="D134" s="43">
        <f>E131/E2</f>
        <v>1.0512</v>
      </c>
      <c r="E134" s="27"/>
      <c r="F134" s="27"/>
      <c r="G134" s="27"/>
      <c r="H134" s="27"/>
      <c r="I134" s="27"/>
      <c r="J134" s="18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 s="11" customFormat="1" ht="31.5">
      <c r="A135" s="15" t="s">
        <v>127</v>
      </c>
      <c r="B135" s="9" t="s">
        <v>73</v>
      </c>
      <c r="C135" s="9" t="s">
        <v>34</v>
      </c>
      <c r="D135" s="9" t="s">
        <v>304</v>
      </c>
      <c r="E135" s="21">
        <f>'[3]Сдвиж снега при снегопаде вруч'!$AE$8</f>
        <v>39709.41624</v>
      </c>
      <c r="F135" s="27"/>
      <c r="G135" s="21"/>
      <c r="H135" s="27"/>
      <c r="I135" s="27"/>
      <c r="J135" s="18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s="11" customFormat="1" ht="15.75">
      <c r="A136" s="15" t="s">
        <v>128</v>
      </c>
      <c r="B136" s="9" t="s">
        <v>74</v>
      </c>
      <c r="C136" s="9" t="s">
        <v>34</v>
      </c>
      <c r="D136" s="9" t="s">
        <v>15</v>
      </c>
      <c r="E136" s="27"/>
      <c r="F136" s="27"/>
      <c r="G136" s="27"/>
      <c r="H136" s="27"/>
      <c r="I136" s="27"/>
      <c r="J136" s="18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1:23" s="11" customFormat="1" ht="15.75">
      <c r="A137" s="15" t="s">
        <v>129</v>
      </c>
      <c r="B137" s="9" t="s">
        <v>31</v>
      </c>
      <c r="C137" s="9" t="s">
        <v>34</v>
      </c>
      <c r="D137" s="9" t="s">
        <v>3</v>
      </c>
      <c r="E137" s="27"/>
      <c r="F137" s="27"/>
      <c r="G137" s="27"/>
      <c r="H137" s="27"/>
      <c r="I137" s="27"/>
      <c r="J137" s="18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s="11" customFormat="1" ht="15.75">
      <c r="A138" s="15" t="s">
        <v>130</v>
      </c>
      <c r="B138" s="9" t="s">
        <v>75</v>
      </c>
      <c r="C138" s="9" t="s">
        <v>40</v>
      </c>
      <c r="D138" s="43">
        <f>E135/E2</f>
        <v>2.808</v>
      </c>
      <c r="E138" s="27"/>
      <c r="F138" s="27"/>
      <c r="G138" s="27"/>
      <c r="H138" s="27"/>
      <c r="I138" s="27"/>
      <c r="J138" s="18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s="11" customFormat="1" ht="31.5">
      <c r="A139" s="15" t="s">
        <v>127</v>
      </c>
      <c r="B139" s="9" t="s">
        <v>73</v>
      </c>
      <c r="C139" s="9" t="s">
        <v>34</v>
      </c>
      <c r="D139" s="9" t="s">
        <v>305</v>
      </c>
      <c r="E139" s="21">
        <f>'[1]Управл 2017'!$W$66/12*8</f>
        <v>3012.146666666667</v>
      </c>
      <c r="F139" s="27"/>
      <c r="G139" s="21"/>
      <c r="H139" s="21"/>
      <c r="I139" s="27"/>
      <c r="J139" s="18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:23" s="11" customFormat="1" ht="15.75">
      <c r="A140" s="15" t="s">
        <v>128</v>
      </c>
      <c r="B140" s="9" t="s">
        <v>74</v>
      </c>
      <c r="C140" s="9" t="s">
        <v>34</v>
      </c>
      <c r="D140" s="9" t="s">
        <v>10</v>
      </c>
      <c r="E140" s="27"/>
      <c r="F140" s="27"/>
      <c r="G140" s="27"/>
      <c r="H140" s="27"/>
      <c r="I140" s="27"/>
      <c r="J140" s="18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s="11" customFormat="1" ht="15.75">
      <c r="A141" s="15" t="s">
        <v>129</v>
      </c>
      <c r="B141" s="9" t="s">
        <v>31</v>
      </c>
      <c r="C141" s="9" t="s">
        <v>34</v>
      </c>
      <c r="D141" s="9" t="s">
        <v>3</v>
      </c>
      <c r="E141" s="27"/>
      <c r="F141" s="27"/>
      <c r="G141" s="27"/>
      <c r="H141" s="27"/>
      <c r="I141" s="27"/>
      <c r="J141" s="18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 s="11" customFormat="1" ht="15.75">
      <c r="A142" s="15" t="s">
        <v>130</v>
      </c>
      <c r="B142" s="9" t="s">
        <v>75</v>
      </c>
      <c r="C142" s="9" t="s">
        <v>40</v>
      </c>
      <c r="D142" s="43">
        <f>E139/E2</f>
        <v>0.21300005492097862</v>
      </c>
      <c r="E142" s="27"/>
      <c r="F142" s="27"/>
      <c r="G142" s="27"/>
      <c r="H142" s="27"/>
      <c r="I142" s="27"/>
      <c r="J142" s="18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 s="11" customFormat="1" ht="31.5">
      <c r="A143" s="15" t="s">
        <v>131</v>
      </c>
      <c r="B143" s="9" t="s">
        <v>73</v>
      </c>
      <c r="C143" s="9" t="s">
        <v>34</v>
      </c>
      <c r="D143" s="9" t="s">
        <v>301</v>
      </c>
      <c r="E143" s="21">
        <v>7964.8329</v>
      </c>
      <c r="F143" s="27"/>
      <c r="G143" s="21"/>
      <c r="H143" s="27"/>
      <c r="I143" s="27"/>
      <c r="J143" s="18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1:23" s="11" customFormat="1" ht="15.75">
      <c r="A144" s="15" t="s">
        <v>132</v>
      </c>
      <c r="B144" s="9" t="s">
        <v>74</v>
      </c>
      <c r="C144" s="9" t="s">
        <v>34</v>
      </c>
      <c r="D144" s="9" t="s">
        <v>13</v>
      </c>
      <c r="E144" s="27"/>
      <c r="F144" s="27"/>
      <c r="G144" s="27"/>
      <c r="H144" s="27"/>
      <c r="I144" s="27"/>
      <c r="J144" s="18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1:23" s="11" customFormat="1" ht="15.75">
      <c r="A145" s="15" t="s">
        <v>133</v>
      </c>
      <c r="B145" s="9" t="s">
        <v>31</v>
      </c>
      <c r="C145" s="9" t="s">
        <v>34</v>
      </c>
      <c r="D145" s="9" t="s">
        <v>3</v>
      </c>
      <c r="E145" s="27"/>
      <c r="F145" s="27"/>
      <c r="G145" s="27"/>
      <c r="H145" s="27"/>
      <c r="I145" s="27"/>
      <c r="J145" s="18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1:23" s="11" customFormat="1" ht="15.75">
      <c r="A146" s="15" t="s">
        <v>134</v>
      </c>
      <c r="B146" s="9" t="s">
        <v>75</v>
      </c>
      <c r="C146" s="9" t="s">
        <v>40</v>
      </c>
      <c r="D146" s="43">
        <f>E143/E2</f>
        <v>0.5632228549527526</v>
      </c>
      <c r="E146" s="27"/>
      <c r="F146" s="27"/>
      <c r="G146" s="27"/>
      <c r="H146" s="27"/>
      <c r="I146" s="27"/>
      <c r="J146" s="18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1:23" s="11" customFormat="1" ht="31.5">
      <c r="A147" s="15" t="s">
        <v>135</v>
      </c>
      <c r="B147" s="9" t="s">
        <v>73</v>
      </c>
      <c r="C147" s="9" t="s">
        <v>34</v>
      </c>
      <c r="D147" s="9" t="s">
        <v>302</v>
      </c>
      <c r="E147" s="21">
        <f>'[3]Уборка от случ.мусора асф.покр.'!$ID$8</f>
        <v>71708.47940307303</v>
      </c>
      <c r="F147" s="27"/>
      <c r="G147" s="21"/>
      <c r="H147" s="27"/>
      <c r="I147" s="27"/>
      <c r="J147" s="18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1:23" s="11" customFormat="1" ht="15.75">
      <c r="A148" s="15" t="s">
        <v>136</v>
      </c>
      <c r="B148" s="9" t="s">
        <v>74</v>
      </c>
      <c r="C148" s="9" t="s">
        <v>34</v>
      </c>
      <c r="D148" s="9" t="s">
        <v>15</v>
      </c>
      <c r="E148" s="27"/>
      <c r="F148" s="27"/>
      <c r="G148" s="27"/>
      <c r="H148" s="27"/>
      <c r="I148" s="27"/>
      <c r="J148" s="18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1:23" s="11" customFormat="1" ht="15.75">
      <c r="A149" s="15" t="s">
        <v>137</v>
      </c>
      <c r="B149" s="9" t="s">
        <v>31</v>
      </c>
      <c r="C149" s="9" t="s">
        <v>34</v>
      </c>
      <c r="D149" s="9" t="s">
        <v>3</v>
      </c>
      <c r="E149" s="27"/>
      <c r="F149" s="27"/>
      <c r="G149" s="27"/>
      <c r="H149" s="27"/>
      <c r="I149" s="27"/>
      <c r="J149" s="18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1:23" s="11" customFormat="1" ht="15.75">
      <c r="A150" s="15" t="s">
        <v>138</v>
      </c>
      <c r="B150" s="9" t="s">
        <v>75</v>
      </c>
      <c r="C150" s="9" t="s">
        <v>40</v>
      </c>
      <c r="D150" s="43">
        <f>E147/E2</f>
        <v>5.070772356532357</v>
      </c>
      <c r="E150" s="27"/>
      <c r="F150" s="27"/>
      <c r="G150" s="27"/>
      <c r="H150" s="27"/>
      <c r="I150" s="27"/>
      <c r="J150" s="18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 s="11" customFormat="1" ht="31.5">
      <c r="A151" s="15" t="s">
        <v>135</v>
      </c>
      <c r="B151" s="9" t="s">
        <v>73</v>
      </c>
      <c r="C151" s="9" t="s">
        <v>34</v>
      </c>
      <c r="D151" s="9" t="s">
        <v>303</v>
      </c>
      <c r="E151" s="27">
        <f>'[3]Уборка газонов от лист.сучьев'!$P$8</f>
        <v>17874.893920000002</v>
      </c>
      <c r="F151" s="27"/>
      <c r="G151" s="21"/>
      <c r="H151" s="21"/>
      <c r="I151" s="27"/>
      <c r="J151" s="18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1:23" s="11" customFormat="1" ht="15.75">
      <c r="A152" s="15" t="s">
        <v>136</v>
      </c>
      <c r="B152" s="9" t="s">
        <v>74</v>
      </c>
      <c r="C152" s="9" t="s">
        <v>34</v>
      </c>
      <c r="D152" s="9" t="s">
        <v>265</v>
      </c>
      <c r="E152" s="27"/>
      <c r="F152" s="27"/>
      <c r="G152" s="27"/>
      <c r="H152" s="27"/>
      <c r="I152" s="27"/>
      <c r="J152" s="18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1:23" s="11" customFormat="1" ht="15.75">
      <c r="A153" s="15" t="s">
        <v>137</v>
      </c>
      <c r="B153" s="9" t="s">
        <v>31</v>
      </c>
      <c r="C153" s="9" t="s">
        <v>34</v>
      </c>
      <c r="D153" s="9" t="s">
        <v>3</v>
      </c>
      <c r="E153" s="27"/>
      <c r="F153" s="27"/>
      <c r="G153" s="27"/>
      <c r="H153" s="27"/>
      <c r="I153" s="27"/>
      <c r="J153" s="18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1:23" s="11" customFormat="1" ht="15.75">
      <c r="A154" s="15" t="s">
        <v>138</v>
      </c>
      <c r="B154" s="9" t="s">
        <v>75</v>
      </c>
      <c r="C154" s="9" t="s">
        <v>40</v>
      </c>
      <c r="D154" s="43">
        <f>E151/E2</f>
        <v>1.264</v>
      </c>
      <c r="E154" s="27"/>
      <c r="F154" s="27"/>
      <c r="G154" s="27"/>
      <c r="H154" s="27"/>
      <c r="I154" s="27"/>
      <c r="J154" s="18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 s="11" customFormat="1" ht="31.5">
      <c r="A155" s="15" t="s">
        <v>139</v>
      </c>
      <c r="B155" s="9" t="s">
        <v>73</v>
      </c>
      <c r="C155" s="9" t="s">
        <v>34</v>
      </c>
      <c r="D155" s="9" t="s">
        <v>307</v>
      </c>
      <c r="E155" s="27">
        <f>'[3]Подметание вручную асф.покрытия'!$ID$8</f>
        <v>24847.839277492643</v>
      </c>
      <c r="F155" s="27"/>
      <c r="G155" s="21"/>
      <c r="H155" s="21"/>
      <c r="I155" s="27"/>
      <c r="J155" s="18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3" s="11" customFormat="1" ht="15.75">
      <c r="A156" s="15" t="s">
        <v>140</v>
      </c>
      <c r="B156" s="9" t="s">
        <v>74</v>
      </c>
      <c r="C156" s="9" t="s">
        <v>34</v>
      </c>
      <c r="D156" s="9" t="s">
        <v>15</v>
      </c>
      <c r="E156" s="27"/>
      <c r="F156" s="27"/>
      <c r="G156" s="27"/>
      <c r="H156" s="27"/>
      <c r="I156" s="27"/>
      <c r="J156" s="18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3" s="11" customFormat="1" ht="15.75">
      <c r="A157" s="15" t="s">
        <v>141</v>
      </c>
      <c r="B157" s="9" t="s">
        <v>31</v>
      </c>
      <c r="C157" s="9" t="s">
        <v>34</v>
      </c>
      <c r="D157" s="9" t="s">
        <v>3</v>
      </c>
      <c r="E157" s="27"/>
      <c r="F157" s="27"/>
      <c r="G157" s="27"/>
      <c r="H157" s="27"/>
      <c r="I157" s="27"/>
      <c r="J157" s="18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3" s="11" customFormat="1" ht="15.75">
      <c r="A158" s="15" t="s">
        <v>142</v>
      </c>
      <c r="B158" s="9" t="s">
        <v>75</v>
      </c>
      <c r="C158" s="9" t="s">
        <v>40</v>
      </c>
      <c r="D158" s="43">
        <f>E155/E2</f>
        <v>1.7570828105228107</v>
      </c>
      <c r="E158" s="27"/>
      <c r="F158" s="27"/>
      <c r="G158" s="27"/>
      <c r="H158" s="27"/>
      <c r="I158" s="27"/>
      <c r="J158" s="18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1:23" s="11" customFormat="1" ht="31.5">
      <c r="A159" s="15" t="s">
        <v>143</v>
      </c>
      <c r="B159" s="9" t="s">
        <v>73</v>
      </c>
      <c r="C159" s="9" t="s">
        <v>34</v>
      </c>
      <c r="D159" s="9" t="s">
        <v>16</v>
      </c>
      <c r="E159" s="27">
        <f>0</f>
        <v>0</v>
      </c>
      <c r="F159" s="27"/>
      <c r="G159" s="21"/>
      <c r="H159" s="21"/>
      <c r="I159" s="27"/>
      <c r="J159" s="18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1:23" s="11" customFormat="1" ht="15.75">
      <c r="A160" s="15" t="s">
        <v>144</v>
      </c>
      <c r="B160" s="9" t="s">
        <v>74</v>
      </c>
      <c r="C160" s="9" t="s">
        <v>34</v>
      </c>
      <c r="D160" s="9" t="s">
        <v>8</v>
      </c>
      <c r="E160" s="27"/>
      <c r="F160" s="27"/>
      <c r="G160" s="27"/>
      <c r="H160" s="27"/>
      <c r="I160" s="27"/>
      <c r="J160" s="18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1:23" s="11" customFormat="1" ht="15.75">
      <c r="A161" s="15" t="s">
        <v>145</v>
      </c>
      <c r="B161" s="9" t="s">
        <v>31</v>
      </c>
      <c r="C161" s="9" t="s">
        <v>34</v>
      </c>
      <c r="D161" s="9" t="s">
        <v>3</v>
      </c>
      <c r="E161" s="27"/>
      <c r="F161" s="27"/>
      <c r="G161" s="27"/>
      <c r="H161" s="27"/>
      <c r="I161" s="27"/>
      <c r="J161" s="18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1:23" s="11" customFormat="1" ht="15.75">
      <c r="A162" s="15" t="s">
        <v>146</v>
      </c>
      <c r="B162" s="9" t="s">
        <v>75</v>
      </c>
      <c r="C162" s="9" t="s">
        <v>40</v>
      </c>
      <c r="D162" s="43">
        <f>E159/E2</f>
        <v>0</v>
      </c>
      <c r="E162" s="27"/>
      <c r="F162" s="27"/>
      <c r="G162" s="27"/>
      <c r="H162" s="27"/>
      <c r="I162" s="27"/>
      <c r="J162" s="18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1:23" s="11" customFormat="1" ht="31.5">
      <c r="A163" s="15" t="s">
        <v>147</v>
      </c>
      <c r="B163" s="9" t="s">
        <v>73</v>
      </c>
      <c r="C163" s="9" t="s">
        <v>34</v>
      </c>
      <c r="D163" s="9" t="s">
        <v>306</v>
      </c>
      <c r="E163" s="21">
        <f>'[3]Посыпка пескосоляной'!$AI$8</f>
        <v>14186.782896000002</v>
      </c>
      <c r="F163" s="27"/>
      <c r="G163" s="21"/>
      <c r="H163" s="27"/>
      <c r="I163" s="27"/>
      <c r="J163" s="18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1:23" s="11" customFormat="1" ht="15.75">
      <c r="A164" s="15" t="s">
        <v>148</v>
      </c>
      <c r="B164" s="9" t="s">
        <v>74</v>
      </c>
      <c r="C164" s="9" t="s">
        <v>34</v>
      </c>
      <c r="D164" s="9" t="s">
        <v>10</v>
      </c>
      <c r="E164" s="27"/>
      <c r="F164" s="27"/>
      <c r="G164" s="27"/>
      <c r="H164" s="27"/>
      <c r="I164" s="27"/>
      <c r="J164" s="18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1:23" s="11" customFormat="1" ht="15.75">
      <c r="A165" s="15" t="s">
        <v>149</v>
      </c>
      <c r="B165" s="9" t="s">
        <v>31</v>
      </c>
      <c r="C165" s="9" t="s">
        <v>34</v>
      </c>
      <c r="D165" s="9" t="s">
        <v>3</v>
      </c>
      <c r="E165" s="27"/>
      <c r="F165" s="27"/>
      <c r="G165" s="27"/>
      <c r="H165" s="27"/>
      <c r="I165" s="27"/>
      <c r="J165" s="18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1:23" s="11" customFormat="1" ht="15.75">
      <c r="A166" s="15" t="s">
        <v>150</v>
      </c>
      <c r="B166" s="9" t="s">
        <v>75</v>
      </c>
      <c r="C166" s="9" t="s">
        <v>40</v>
      </c>
      <c r="D166" s="43">
        <f>E163/E2</f>
        <v>1.0032</v>
      </c>
      <c r="E166" s="27"/>
      <c r="F166" s="27"/>
      <c r="G166" s="27"/>
      <c r="H166" s="27"/>
      <c r="I166" s="27"/>
      <c r="J166" s="18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1:23" s="11" customFormat="1" ht="31.5">
      <c r="A167" s="15" t="s">
        <v>151</v>
      </c>
      <c r="B167" s="9" t="s">
        <v>73</v>
      </c>
      <c r="C167" s="9" t="s">
        <v>34</v>
      </c>
      <c r="D167" s="9" t="s">
        <v>308</v>
      </c>
      <c r="E167" s="21">
        <f>'[3]Ликвидация наледи'!$AK$8</f>
        <v>8168.147727999999</v>
      </c>
      <c r="F167" s="27"/>
      <c r="G167" s="21"/>
      <c r="H167" s="27"/>
      <c r="I167" s="27"/>
      <c r="J167" s="18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1:23" s="11" customFormat="1" ht="15.75">
      <c r="A168" s="15" t="s">
        <v>152</v>
      </c>
      <c r="B168" s="9" t="s">
        <v>74</v>
      </c>
      <c r="C168" s="9" t="s">
        <v>34</v>
      </c>
      <c r="D168" s="9" t="s">
        <v>14</v>
      </c>
      <c r="E168" s="27"/>
      <c r="F168" s="27"/>
      <c r="G168" s="27"/>
      <c r="H168" s="27"/>
      <c r="I168" s="27"/>
      <c r="J168" s="18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1:23" s="11" customFormat="1" ht="15.75">
      <c r="A169" s="15" t="s">
        <v>153</v>
      </c>
      <c r="B169" s="9" t="s">
        <v>31</v>
      </c>
      <c r="C169" s="9" t="s">
        <v>34</v>
      </c>
      <c r="D169" s="9" t="s">
        <v>3</v>
      </c>
      <c r="E169" s="27"/>
      <c r="F169" s="27"/>
      <c r="G169" s="27"/>
      <c r="H169" s="27"/>
      <c r="I169" s="27"/>
      <c r="J169" s="18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1:23" s="11" customFormat="1" ht="15.75">
      <c r="A170" s="15" t="s">
        <v>154</v>
      </c>
      <c r="B170" s="9" t="s">
        <v>75</v>
      </c>
      <c r="C170" s="9" t="s">
        <v>40</v>
      </c>
      <c r="D170" s="43">
        <f>E167/E2</f>
        <v>0.5775999999999999</v>
      </c>
      <c r="E170" s="27"/>
      <c r="F170" s="27"/>
      <c r="G170" s="27"/>
      <c r="H170" s="27"/>
      <c r="I170" s="27"/>
      <c r="J170" s="18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1:23" s="11" customFormat="1" ht="31.5">
      <c r="A171" s="15" t="s">
        <v>246</v>
      </c>
      <c r="B171" s="9" t="s">
        <v>73</v>
      </c>
      <c r="C171" s="9" t="s">
        <v>34</v>
      </c>
      <c r="D171" s="9" t="s">
        <v>309</v>
      </c>
      <c r="E171" s="21">
        <f>'[3]Выкашивание газонов'!$U$8</f>
        <v>10436.44914</v>
      </c>
      <c r="F171" s="27"/>
      <c r="G171" s="21"/>
      <c r="H171" s="27"/>
      <c r="I171" s="27"/>
      <c r="J171" s="18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1:23" s="11" customFormat="1" ht="15.75">
      <c r="A172" s="15" t="s">
        <v>247</v>
      </c>
      <c r="B172" s="9" t="s">
        <v>74</v>
      </c>
      <c r="C172" s="9" t="s">
        <v>34</v>
      </c>
      <c r="D172" s="9" t="s">
        <v>293</v>
      </c>
      <c r="E172" s="27"/>
      <c r="F172" s="27"/>
      <c r="G172" s="27"/>
      <c r="H172" s="27"/>
      <c r="I172" s="27"/>
      <c r="J172" s="18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1:23" s="11" customFormat="1" ht="15.75">
      <c r="A173" s="15" t="s">
        <v>248</v>
      </c>
      <c r="B173" s="9" t="s">
        <v>31</v>
      </c>
      <c r="C173" s="9" t="s">
        <v>34</v>
      </c>
      <c r="D173" s="9" t="s">
        <v>3</v>
      </c>
      <c r="E173" s="27"/>
      <c r="F173" s="27"/>
      <c r="G173" s="27"/>
      <c r="H173" s="27"/>
      <c r="I173" s="27"/>
      <c r="J173" s="18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1:23" s="11" customFormat="1" ht="15.75">
      <c r="A174" s="15" t="s">
        <v>249</v>
      </c>
      <c r="B174" s="9" t="s">
        <v>75</v>
      </c>
      <c r="C174" s="9" t="s">
        <v>40</v>
      </c>
      <c r="D174" s="43">
        <f>E171/E2</f>
        <v>0.738</v>
      </c>
      <c r="E174" s="27"/>
      <c r="F174" s="27"/>
      <c r="G174" s="27"/>
      <c r="H174" s="27"/>
      <c r="I174" s="27"/>
      <c r="J174" s="18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1:23" s="11" customFormat="1" ht="31.5" hidden="1">
      <c r="A175" s="15" t="s">
        <v>250</v>
      </c>
      <c r="B175" s="9" t="s">
        <v>73</v>
      </c>
      <c r="C175" s="9" t="s">
        <v>34</v>
      </c>
      <c r="D175" s="43" t="s">
        <v>233</v>
      </c>
      <c r="E175" s="27">
        <v>0</v>
      </c>
      <c r="F175" s="27"/>
      <c r="G175" s="27"/>
      <c r="H175" s="27"/>
      <c r="I175" s="27"/>
      <c r="J175" s="18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1:23" s="11" customFormat="1" ht="15.75" hidden="1">
      <c r="A176" s="15" t="s">
        <v>251</v>
      </c>
      <c r="B176" s="9" t="s">
        <v>74</v>
      </c>
      <c r="C176" s="9" t="s">
        <v>34</v>
      </c>
      <c r="D176" s="43" t="s">
        <v>14</v>
      </c>
      <c r="E176" s="27"/>
      <c r="F176" s="27"/>
      <c r="G176" s="27"/>
      <c r="H176" s="27"/>
      <c r="I176" s="27"/>
      <c r="J176" s="18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1:23" s="11" customFormat="1" ht="15.75" hidden="1">
      <c r="A177" s="15" t="s">
        <v>252</v>
      </c>
      <c r="B177" s="9" t="s">
        <v>31</v>
      </c>
      <c r="C177" s="9" t="s">
        <v>34</v>
      </c>
      <c r="D177" s="43" t="s">
        <v>3</v>
      </c>
      <c r="E177" s="27"/>
      <c r="F177" s="27"/>
      <c r="G177" s="27"/>
      <c r="H177" s="27"/>
      <c r="I177" s="27"/>
      <c r="J177" s="18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1:23" s="11" customFormat="1" ht="15.75" hidden="1">
      <c r="A178" s="15" t="s">
        <v>253</v>
      </c>
      <c r="B178" s="9" t="s">
        <v>75</v>
      </c>
      <c r="C178" s="9" t="s">
        <v>40</v>
      </c>
      <c r="D178" s="43">
        <f>E175/E2</f>
        <v>0</v>
      </c>
      <c r="E178" s="27"/>
      <c r="F178" s="27"/>
      <c r="G178" s="27"/>
      <c r="H178" s="27"/>
      <c r="I178" s="27"/>
      <c r="J178" s="18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 s="11" customFormat="1" ht="31.5">
      <c r="A179" s="15" t="s">
        <v>246</v>
      </c>
      <c r="B179" s="9" t="s">
        <v>73</v>
      </c>
      <c r="C179" s="9" t="s">
        <v>34</v>
      </c>
      <c r="D179" s="9" t="s">
        <v>311</v>
      </c>
      <c r="E179" s="21">
        <f>'[3]Очистка метал решетки и приямка'!$K$8</f>
        <v>169.69836000000004</v>
      </c>
      <c r="F179" s="27"/>
      <c r="G179" s="21"/>
      <c r="H179" s="21"/>
      <c r="I179" s="27"/>
      <c r="J179" s="18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1:23" s="11" customFormat="1" ht="15.75">
      <c r="A180" s="15" t="s">
        <v>247</v>
      </c>
      <c r="B180" s="9" t="s">
        <v>74</v>
      </c>
      <c r="C180" s="9" t="s">
        <v>34</v>
      </c>
      <c r="D180" s="9" t="s">
        <v>265</v>
      </c>
      <c r="E180" s="27"/>
      <c r="F180" s="27"/>
      <c r="G180" s="27"/>
      <c r="H180" s="27"/>
      <c r="I180" s="27"/>
      <c r="J180" s="18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1:23" s="11" customFormat="1" ht="15.75">
      <c r="A181" s="15" t="s">
        <v>248</v>
      </c>
      <c r="B181" s="9" t="s">
        <v>31</v>
      </c>
      <c r="C181" s="9" t="s">
        <v>34</v>
      </c>
      <c r="D181" s="9" t="s">
        <v>3</v>
      </c>
      <c r="E181" s="27"/>
      <c r="F181" s="27"/>
      <c r="G181" s="27"/>
      <c r="H181" s="27"/>
      <c r="I181" s="27"/>
      <c r="J181" s="18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 s="11" customFormat="1" ht="15.75">
      <c r="A182" s="15" t="s">
        <v>249</v>
      </c>
      <c r="B182" s="9" t="s">
        <v>75</v>
      </c>
      <c r="C182" s="9" t="s">
        <v>40</v>
      </c>
      <c r="D182" s="43">
        <f>E179/E2</f>
        <v>0.012000000000000002</v>
      </c>
      <c r="E182" s="27"/>
      <c r="F182" s="27"/>
      <c r="G182" s="27"/>
      <c r="H182" s="27"/>
      <c r="I182" s="27"/>
      <c r="J182" s="18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1:23" s="11" customFormat="1" ht="31.5">
      <c r="A183" s="15" t="s">
        <v>107</v>
      </c>
      <c r="B183" s="9" t="s">
        <v>73</v>
      </c>
      <c r="C183" s="9" t="s">
        <v>34</v>
      </c>
      <c r="D183" s="9" t="s">
        <v>0</v>
      </c>
      <c r="E183" s="22">
        <f>'[1]Управл 2017'!$Z$66</f>
        <v>159773.79599999997</v>
      </c>
      <c r="F183" s="13"/>
      <c r="G183" s="21"/>
      <c r="H183" s="13"/>
      <c r="I183" s="13"/>
      <c r="J183" s="18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23" s="11" customFormat="1" ht="15.75">
      <c r="A184" s="15" t="s">
        <v>108</v>
      </c>
      <c r="B184" s="9" t="s">
        <v>74</v>
      </c>
      <c r="C184" s="9" t="s">
        <v>34</v>
      </c>
      <c r="D184" s="9" t="s">
        <v>6</v>
      </c>
      <c r="E184" s="13"/>
      <c r="F184" s="13"/>
      <c r="G184" s="27"/>
      <c r="H184" s="27"/>
      <c r="I184" s="13"/>
      <c r="J184" s="18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1:23" s="11" customFormat="1" ht="15.75">
      <c r="A185" s="15" t="s">
        <v>109</v>
      </c>
      <c r="B185" s="9" t="s">
        <v>31</v>
      </c>
      <c r="C185" s="9" t="s">
        <v>34</v>
      </c>
      <c r="D185" s="9" t="s">
        <v>3</v>
      </c>
      <c r="E185" s="13"/>
      <c r="F185" s="13"/>
      <c r="G185" s="27"/>
      <c r="H185" s="27"/>
      <c r="I185" s="13"/>
      <c r="J185" s="18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s="11" customFormat="1" ht="15.75">
      <c r="A186" s="15" t="s">
        <v>110</v>
      </c>
      <c r="B186" s="9" t="s">
        <v>75</v>
      </c>
      <c r="C186" s="9" t="s">
        <v>40</v>
      </c>
      <c r="D186" s="43">
        <f>E183/E2</f>
        <v>11.298197295483584</v>
      </c>
      <c r="E186" s="13"/>
      <c r="F186" s="13"/>
      <c r="G186" s="27"/>
      <c r="H186" s="27"/>
      <c r="I186" s="13"/>
      <c r="J186" s="18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1:23" s="11" customFormat="1" ht="31.5">
      <c r="A187" s="15" t="s">
        <v>254</v>
      </c>
      <c r="B187" s="9" t="s">
        <v>73</v>
      </c>
      <c r="C187" s="9" t="s">
        <v>34</v>
      </c>
      <c r="D187" s="43" t="s">
        <v>280</v>
      </c>
      <c r="E187" s="27">
        <v>22763.56</v>
      </c>
      <c r="F187" s="27"/>
      <c r="G187" s="21"/>
      <c r="H187" s="27"/>
      <c r="I187" s="27"/>
      <c r="J187" s="18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1:23" s="11" customFormat="1" ht="15.75">
      <c r="A188" s="15" t="s">
        <v>255</v>
      </c>
      <c r="B188" s="9" t="s">
        <v>74</v>
      </c>
      <c r="C188" s="9" t="s">
        <v>34</v>
      </c>
      <c r="D188" s="43" t="s">
        <v>266</v>
      </c>
      <c r="E188" s="27"/>
      <c r="F188" s="27"/>
      <c r="G188" s="27"/>
      <c r="H188" s="27"/>
      <c r="I188" s="27"/>
      <c r="J188" s="18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1:23" s="11" customFormat="1" ht="15.75">
      <c r="A189" s="15" t="s">
        <v>256</v>
      </c>
      <c r="B189" s="9" t="s">
        <v>31</v>
      </c>
      <c r="C189" s="9" t="s">
        <v>34</v>
      </c>
      <c r="D189" s="43" t="s">
        <v>3</v>
      </c>
      <c r="E189" s="27"/>
      <c r="F189" s="27"/>
      <c r="G189" s="27"/>
      <c r="H189" s="27"/>
      <c r="I189" s="27"/>
      <c r="J189" s="18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1:23" s="11" customFormat="1" ht="15.75">
      <c r="A190" s="15" t="s">
        <v>257</v>
      </c>
      <c r="B190" s="9" t="s">
        <v>75</v>
      </c>
      <c r="C190" s="9" t="s">
        <v>40</v>
      </c>
      <c r="D190" s="43">
        <f>E187/E2</f>
        <v>1.6096956977073908</v>
      </c>
      <c r="E190" s="27"/>
      <c r="F190" s="27"/>
      <c r="G190" s="27"/>
      <c r="H190" s="27"/>
      <c r="I190" s="27"/>
      <c r="J190" s="18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1:23" s="11" customFormat="1" ht="47.25">
      <c r="A191" s="28" t="s">
        <v>155</v>
      </c>
      <c r="B191" s="12" t="s">
        <v>71</v>
      </c>
      <c r="C191" s="12" t="s">
        <v>34</v>
      </c>
      <c r="D191" s="12" t="s">
        <v>18</v>
      </c>
      <c r="E191" s="13"/>
      <c r="F191" s="27"/>
      <c r="G191" s="27"/>
      <c r="H191" s="27"/>
      <c r="I191" s="13"/>
      <c r="J191" s="18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1:23" s="11" customFormat="1" ht="15.75">
      <c r="A192" s="15" t="s">
        <v>156</v>
      </c>
      <c r="B192" s="9" t="s">
        <v>72</v>
      </c>
      <c r="C192" s="9" t="s">
        <v>40</v>
      </c>
      <c r="D192" s="20">
        <f>E193+E197+E201+E205+E209+E213+E217+E221</f>
        <v>229927.05456688002</v>
      </c>
      <c r="E192" s="13"/>
      <c r="F192" s="27"/>
      <c r="G192" s="27"/>
      <c r="H192" s="27"/>
      <c r="I192" s="13"/>
      <c r="J192" s="18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1:23" s="11" customFormat="1" ht="31.5">
      <c r="A193" s="15" t="s">
        <v>157</v>
      </c>
      <c r="B193" s="9" t="s">
        <v>73</v>
      </c>
      <c r="C193" s="9" t="s">
        <v>34</v>
      </c>
      <c r="D193" s="9" t="s">
        <v>270</v>
      </c>
      <c r="E193" s="23">
        <f>2148.426/12*8</f>
        <v>1432.2839999999999</v>
      </c>
      <c r="F193" s="24">
        <v>1</v>
      </c>
      <c r="G193" s="21"/>
      <c r="H193" s="21"/>
      <c r="I193" s="13"/>
      <c r="J193" s="18"/>
      <c r="K193" s="23">
        <f>L193</f>
        <v>0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1:23" s="11" customFormat="1" ht="15.75">
      <c r="A194" s="15" t="s">
        <v>158</v>
      </c>
      <c r="B194" s="9" t="s">
        <v>74</v>
      </c>
      <c r="C194" s="9" t="s">
        <v>34</v>
      </c>
      <c r="D194" s="9" t="s">
        <v>19</v>
      </c>
      <c r="E194" s="13"/>
      <c r="F194" s="27"/>
      <c r="G194" s="27"/>
      <c r="H194" s="27"/>
      <c r="I194" s="13"/>
      <c r="J194" s="18"/>
      <c r="K194" s="13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1:23" s="11" customFormat="1" ht="15.75">
      <c r="A195" s="15" t="s">
        <v>159</v>
      </c>
      <c r="B195" s="9" t="s">
        <v>31</v>
      </c>
      <c r="C195" s="9" t="s">
        <v>34</v>
      </c>
      <c r="D195" s="9" t="s">
        <v>7</v>
      </c>
      <c r="E195" s="27"/>
      <c r="F195" s="27"/>
      <c r="G195" s="27"/>
      <c r="H195" s="27"/>
      <c r="I195" s="27"/>
      <c r="J195" s="18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1:23" s="11" customFormat="1" ht="15.75">
      <c r="A196" s="15" t="s">
        <v>160</v>
      </c>
      <c r="B196" s="9" t="s">
        <v>75</v>
      </c>
      <c r="C196" s="9" t="s">
        <v>40</v>
      </c>
      <c r="D196" s="43">
        <f>E193/F193</f>
        <v>1432.2839999999999</v>
      </c>
      <c r="E196" s="13"/>
      <c r="F196" s="27"/>
      <c r="G196" s="27"/>
      <c r="H196" s="27"/>
      <c r="I196" s="13"/>
      <c r="J196" s="18"/>
      <c r="K196" s="13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1:23" s="11" customFormat="1" ht="31.5">
      <c r="A197" s="15" t="s">
        <v>157</v>
      </c>
      <c r="B197" s="9" t="s">
        <v>73</v>
      </c>
      <c r="C197" s="9" t="s">
        <v>34</v>
      </c>
      <c r="D197" s="9" t="s">
        <v>315</v>
      </c>
      <c r="E197" s="23">
        <v>0</v>
      </c>
      <c r="F197" s="24"/>
      <c r="G197" s="21"/>
      <c r="H197" s="21"/>
      <c r="I197" s="13"/>
      <c r="J197" s="18"/>
      <c r="K197" s="23">
        <f>L197</f>
        <v>0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1:23" s="11" customFormat="1" ht="15.75">
      <c r="A198" s="15" t="s">
        <v>158</v>
      </c>
      <c r="B198" s="9" t="s">
        <v>74</v>
      </c>
      <c r="C198" s="9" t="s">
        <v>34</v>
      </c>
      <c r="D198" s="9" t="s">
        <v>316</v>
      </c>
      <c r="E198" s="13"/>
      <c r="F198" s="27"/>
      <c r="G198" s="27"/>
      <c r="H198" s="27"/>
      <c r="I198" s="13"/>
      <c r="J198" s="18"/>
      <c r="K198" s="13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1:23" s="11" customFormat="1" ht="15.75">
      <c r="A199" s="15" t="s">
        <v>159</v>
      </c>
      <c r="B199" s="9" t="s">
        <v>31</v>
      </c>
      <c r="C199" s="9" t="s">
        <v>34</v>
      </c>
      <c r="D199" s="9" t="s">
        <v>7</v>
      </c>
      <c r="E199" s="27"/>
      <c r="F199" s="27"/>
      <c r="G199" s="27"/>
      <c r="H199" s="27"/>
      <c r="I199" s="27"/>
      <c r="J199" s="18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1:23" s="11" customFormat="1" ht="15.75">
      <c r="A200" s="15" t="s">
        <v>160</v>
      </c>
      <c r="B200" s="9" t="s">
        <v>75</v>
      </c>
      <c r="C200" s="9" t="s">
        <v>40</v>
      </c>
      <c r="D200" s="43">
        <f>E197/E2</f>
        <v>0</v>
      </c>
      <c r="E200" s="13"/>
      <c r="F200" s="27"/>
      <c r="G200" s="27"/>
      <c r="H200" s="27"/>
      <c r="I200" s="13"/>
      <c r="J200" s="18"/>
      <c r="K200" s="13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1:23" s="11" customFormat="1" ht="31.5">
      <c r="A201" s="15"/>
      <c r="B201" s="9" t="s">
        <v>73</v>
      </c>
      <c r="C201" s="9" t="s">
        <v>34</v>
      </c>
      <c r="D201" s="9" t="s">
        <v>268</v>
      </c>
      <c r="E201" s="13">
        <f>('[10]ук(2016)'!$BJ$37+'[10]ук(2016)'!$BJ$41)*8*'[10]ук(2016)'!$BJ$3</f>
        <v>6591.31056688</v>
      </c>
      <c r="F201" s="24">
        <v>2</v>
      </c>
      <c r="G201" s="21"/>
      <c r="H201" s="21"/>
      <c r="I201" s="13"/>
      <c r="J201" s="18"/>
      <c r="K201" s="13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1:23" s="11" customFormat="1" ht="15.75">
      <c r="A202" s="15"/>
      <c r="B202" s="9" t="s">
        <v>74</v>
      </c>
      <c r="C202" s="9" t="s">
        <v>34</v>
      </c>
      <c r="D202" s="9" t="s">
        <v>19</v>
      </c>
      <c r="E202" s="13"/>
      <c r="F202" s="27"/>
      <c r="G202" s="27"/>
      <c r="H202" s="27"/>
      <c r="I202" s="13"/>
      <c r="J202" s="18"/>
      <c r="K202" s="13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1:23" s="11" customFormat="1" ht="15.75">
      <c r="A203" s="15"/>
      <c r="B203" s="9" t="s">
        <v>31</v>
      </c>
      <c r="C203" s="9" t="s">
        <v>34</v>
      </c>
      <c r="D203" s="9" t="s">
        <v>7</v>
      </c>
      <c r="E203" s="13"/>
      <c r="F203" s="27"/>
      <c r="G203" s="27"/>
      <c r="H203" s="27"/>
      <c r="I203" s="13"/>
      <c r="J203" s="18"/>
      <c r="K203" s="13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1:23" s="11" customFormat="1" ht="15.75">
      <c r="A204" s="15"/>
      <c r="B204" s="9" t="s">
        <v>75</v>
      </c>
      <c r="C204" s="9" t="s">
        <v>40</v>
      </c>
      <c r="D204" s="43">
        <f>E201/F201</f>
        <v>3295.65528344</v>
      </c>
      <c r="E204" s="13"/>
      <c r="F204" s="27"/>
      <c r="G204" s="27"/>
      <c r="H204" s="27"/>
      <c r="I204" s="13"/>
      <c r="J204" s="18"/>
      <c r="K204" s="13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1:23" s="11" customFormat="1" ht="31.5">
      <c r="A205" s="15" t="s">
        <v>161</v>
      </c>
      <c r="B205" s="9" t="s">
        <v>73</v>
      </c>
      <c r="C205" s="9" t="s">
        <v>34</v>
      </c>
      <c r="D205" s="9" t="s">
        <v>273</v>
      </c>
      <c r="E205" s="27">
        <v>17265.71</v>
      </c>
      <c r="F205" s="27"/>
      <c r="G205" s="21"/>
      <c r="H205" s="21"/>
      <c r="I205" s="27"/>
      <c r="J205" s="18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1:23" s="11" customFormat="1" ht="15.75">
      <c r="A206" s="15" t="s">
        <v>162</v>
      </c>
      <c r="B206" s="9" t="s">
        <v>74</v>
      </c>
      <c r="C206" s="9" t="s">
        <v>34</v>
      </c>
      <c r="D206" s="9" t="s">
        <v>10</v>
      </c>
      <c r="E206" s="27"/>
      <c r="F206" s="27"/>
      <c r="G206" s="27"/>
      <c r="H206" s="27"/>
      <c r="I206" s="27"/>
      <c r="J206" s="18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1:23" s="11" customFormat="1" ht="15.75">
      <c r="A207" s="15" t="s">
        <v>163</v>
      </c>
      <c r="B207" s="9" t="s">
        <v>31</v>
      </c>
      <c r="C207" s="9" t="s">
        <v>34</v>
      </c>
      <c r="D207" s="9" t="s">
        <v>7</v>
      </c>
      <c r="E207" s="27"/>
      <c r="F207" s="27"/>
      <c r="G207" s="27"/>
      <c r="H207" s="27"/>
      <c r="I207" s="27"/>
      <c r="J207" s="18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1:23" s="11" customFormat="1" ht="15.75">
      <c r="A208" s="15" t="s">
        <v>164</v>
      </c>
      <c r="B208" s="9" t="s">
        <v>75</v>
      </c>
      <c r="C208" s="9" t="s">
        <v>40</v>
      </c>
      <c r="D208" s="43">
        <f>E205/E2</f>
        <v>1.2209223471576272</v>
      </c>
      <c r="E208" s="27"/>
      <c r="F208" s="27"/>
      <c r="G208" s="27"/>
      <c r="H208" s="27"/>
      <c r="I208" s="27"/>
      <c r="J208" s="18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1:23" s="11" customFormat="1" ht="94.5">
      <c r="A209" s="15" t="s">
        <v>166</v>
      </c>
      <c r="B209" s="9" t="s">
        <v>73</v>
      </c>
      <c r="C209" s="9" t="s">
        <v>34</v>
      </c>
      <c r="D209" s="9" t="s">
        <v>271</v>
      </c>
      <c r="E209" s="24">
        <f>11426.85+5824.98</f>
        <v>17251.83</v>
      </c>
      <c r="F209" s="27"/>
      <c r="G209" s="21"/>
      <c r="H209" s="27"/>
      <c r="I209" s="27"/>
      <c r="J209" s="18"/>
      <c r="K209" s="24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1:23" s="11" customFormat="1" ht="15.75">
      <c r="A210" s="15" t="s">
        <v>165</v>
      </c>
      <c r="B210" s="9" t="s">
        <v>74</v>
      </c>
      <c r="C210" s="9" t="s">
        <v>34</v>
      </c>
      <c r="D210" s="9" t="s">
        <v>10</v>
      </c>
      <c r="E210" s="27"/>
      <c r="F210" s="27"/>
      <c r="G210" s="25"/>
      <c r="H210" s="25"/>
      <c r="I210" s="27"/>
      <c r="J210" s="18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1:23" s="11" customFormat="1" ht="15.75">
      <c r="A211" s="15" t="s">
        <v>167</v>
      </c>
      <c r="B211" s="9" t="s">
        <v>31</v>
      </c>
      <c r="C211" s="9" t="s">
        <v>34</v>
      </c>
      <c r="D211" s="9" t="s">
        <v>3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1:23" s="11" customFormat="1" ht="15.75">
      <c r="A212" s="15" t="s">
        <v>168</v>
      </c>
      <c r="B212" s="9" t="s">
        <v>75</v>
      </c>
      <c r="C212" s="9" t="s">
        <v>40</v>
      </c>
      <c r="D212" s="43">
        <f>E209/E2</f>
        <v>1.2199408409132535</v>
      </c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1:23" s="11" customFormat="1" ht="31.5">
      <c r="A213" s="15" t="s">
        <v>169</v>
      </c>
      <c r="B213" s="9" t="s">
        <v>73</v>
      </c>
      <c r="C213" s="9" t="s">
        <v>34</v>
      </c>
      <c r="D213" s="9" t="s">
        <v>272</v>
      </c>
      <c r="E213" s="24">
        <v>545.8</v>
      </c>
      <c r="F213" s="26"/>
      <c r="G213" s="27"/>
      <c r="H213" s="27"/>
      <c r="I213" s="27"/>
      <c r="J213" s="27"/>
      <c r="K213" s="24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1:23" s="11" customFormat="1" ht="15.75">
      <c r="A214" s="15" t="s">
        <v>170</v>
      </c>
      <c r="B214" s="9" t="s">
        <v>74</v>
      </c>
      <c r="C214" s="9" t="s">
        <v>34</v>
      </c>
      <c r="D214" s="9" t="s">
        <v>10</v>
      </c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1:23" s="11" customFormat="1" ht="15.75">
      <c r="A215" s="15" t="s">
        <v>171</v>
      </c>
      <c r="B215" s="9" t="s">
        <v>31</v>
      </c>
      <c r="C215" s="9" t="s">
        <v>34</v>
      </c>
      <c r="D215" s="9" t="s">
        <v>3</v>
      </c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1:23" s="11" customFormat="1" ht="15.75">
      <c r="A216" s="15" t="s">
        <v>172</v>
      </c>
      <c r="B216" s="9" t="s">
        <v>75</v>
      </c>
      <c r="C216" s="9" t="s">
        <v>40</v>
      </c>
      <c r="D216" s="43">
        <f>E213/E2</f>
        <v>0.03859554093510391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1:23" s="11" customFormat="1" ht="192.75" customHeight="1">
      <c r="A217" s="15" t="s">
        <v>173</v>
      </c>
      <c r="B217" s="9" t="s">
        <v>73</v>
      </c>
      <c r="C217" s="9" t="s">
        <v>34</v>
      </c>
      <c r="D217" s="9" t="s">
        <v>269</v>
      </c>
      <c r="E217" s="27">
        <f>2992.11+12600.05+19290.77+50229.14+74437.51</f>
        <v>159549.58000000002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1:23" s="11" customFormat="1" ht="15.75">
      <c r="A218" s="15" t="s">
        <v>174</v>
      </c>
      <c r="B218" s="9" t="s">
        <v>74</v>
      </c>
      <c r="C218" s="9" t="s">
        <v>34</v>
      </c>
      <c r="D218" s="9" t="s">
        <v>10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1:23" s="11" customFormat="1" ht="15.75">
      <c r="A219" s="15" t="s">
        <v>175</v>
      </c>
      <c r="B219" s="9" t="s">
        <v>31</v>
      </c>
      <c r="C219" s="9" t="s">
        <v>34</v>
      </c>
      <c r="D219" s="9" t="s">
        <v>3</v>
      </c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1:23" s="11" customFormat="1" ht="15.75">
      <c r="A220" s="15" t="s">
        <v>176</v>
      </c>
      <c r="B220" s="9" t="s">
        <v>75</v>
      </c>
      <c r="C220" s="9" t="s">
        <v>40</v>
      </c>
      <c r="D220" s="43">
        <f>E217/E2</f>
        <v>11.282342151096806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1:23" s="11" customFormat="1" ht="31.5">
      <c r="A221" s="15"/>
      <c r="B221" s="9" t="s">
        <v>73</v>
      </c>
      <c r="C221" s="9" t="s">
        <v>34</v>
      </c>
      <c r="D221" s="43" t="s">
        <v>277</v>
      </c>
      <c r="E221" s="27">
        <v>27290.54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1:23" s="11" customFormat="1" ht="15.75">
      <c r="A222" s="15"/>
      <c r="B222" s="9" t="s">
        <v>74</v>
      </c>
      <c r="C222" s="9" t="s">
        <v>34</v>
      </c>
      <c r="D222" s="43" t="s">
        <v>11</v>
      </c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1:23" s="11" customFormat="1" ht="15.75">
      <c r="A223" s="15"/>
      <c r="B223" s="9" t="s">
        <v>31</v>
      </c>
      <c r="C223" s="9" t="s">
        <v>34</v>
      </c>
      <c r="D223" s="43" t="s">
        <v>3</v>
      </c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1:23" s="11" customFormat="1" ht="15.75">
      <c r="A224" s="15"/>
      <c r="B224" s="9" t="s">
        <v>75</v>
      </c>
      <c r="C224" s="9" t="s">
        <v>40</v>
      </c>
      <c r="D224" s="43">
        <f>E221/E2</f>
        <v>1.9298152321566338</v>
      </c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1:23" s="11" customFormat="1" ht="47.25">
      <c r="A225" s="28" t="s">
        <v>195</v>
      </c>
      <c r="B225" s="12" t="s">
        <v>71</v>
      </c>
      <c r="C225" s="12" t="s">
        <v>34</v>
      </c>
      <c r="D225" s="12" t="s">
        <v>20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1:23" s="11" customFormat="1" ht="18.75">
      <c r="A226" s="15" t="s">
        <v>177</v>
      </c>
      <c r="B226" s="9" t="s">
        <v>72</v>
      </c>
      <c r="C226" s="9" t="s">
        <v>40</v>
      </c>
      <c r="D226" s="20">
        <f>E227+E231+E235+E239+E243+E247+E236</f>
        <v>259481.94999999995</v>
      </c>
      <c r="E226" s="27"/>
      <c r="F226" s="16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1:23" s="11" customFormat="1" ht="31.5">
      <c r="A227" s="15" t="s">
        <v>178</v>
      </c>
      <c r="B227" s="9" t="s">
        <v>73</v>
      </c>
      <c r="C227" s="9" t="s">
        <v>34</v>
      </c>
      <c r="D227" s="9" t="s">
        <v>310</v>
      </c>
      <c r="E227" s="21">
        <v>0</v>
      </c>
      <c r="F227" s="27"/>
      <c r="G227" s="21"/>
      <c r="H227" s="21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1:23" s="11" customFormat="1" ht="15.75">
      <c r="A228" s="15" t="s">
        <v>194</v>
      </c>
      <c r="B228" s="9" t="s">
        <v>74</v>
      </c>
      <c r="C228" s="9" t="s">
        <v>34</v>
      </c>
      <c r="D228" s="9" t="s">
        <v>17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1:23" s="11" customFormat="1" ht="15.75">
      <c r="A229" s="15" t="s">
        <v>179</v>
      </c>
      <c r="B229" s="9" t="s">
        <v>31</v>
      </c>
      <c r="C229" s="9" t="s">
        <v>34</v>
      </c>
      <c r="D229" s="9" t="s">
        <v>3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1:23" s="11" customFormat="1" ht="15.75">
      <c r="A230" s="15" t="s">
        <v>180</v>
      </c>
      <c r="B230" s="9" t="s">
        <v>75</v>
      </c>
      <c r="C230" s="9" t="s">
        <v>40</v>
      </c>
      <c r="D230" s="9">
        <f>E227/E2</f>
        <v>0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1:23" s="11" customFormat="1" ht="31.5">
      <c r="A231" s="15" t="s">
        <v>181</v>
      </c>
      <c r="B231" s="9" t="s">
        <v>73</v>
      </c>
      <c r="C231" s="9" t="s">
        <v>34</v>
      </c>
      <c r="D231" s="9" t="s">
        <v>279</v>
      </c>
      <c r="E231" s="21">
        <f>3794.09+105.36</f>
        <v>3899.4500000000003</v>
      </c>
      <c r="F231" s="27"/>
      <c r="G231" s="21"/>
      <c r="H231" s="21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1:23" s="11" customFormat="1" ht="15.75">
      <c r="A232" s="15" t="s">
        <v>182</v>
      </c>
      <c r="B232" s="9" t="s">
        <v>74</v>
      </c>
      <c r="C232" s="9" t="s">
        <v>34</v>
      </c>
      <c r="D232" s="9" t="s">
        <v>10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1:23" s="11" customFormat="1" ht="15.75">
      <c r="A233" s="15" t="s">
        <v>183</v>
      </c>
      <c r="B233" s="9" t="s">
        <v>31</v>
      </c>
      <c r="C233" s="9" t="s">
        <v>34</v>
      </c>
      <c r="D233" s="9" t="s">
        <v>3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1:23" s="11" customFormat="1" ht="15.75">
      <c r="A234" s="15" t="s">
        <v>184</v>
      </c>
      <c r="B234" s="9" t="s">
        <v>75</v>
      </c>
      <c r="C234" s="9" t="s">
        <v>40</v>
      </c>
      <c r="D234" s="43">
        <f>E231/E2</f>
        <v>0.27574456229276467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1:23" s="11" customFormat="1" ht="31.5">
      <c r="A235" s="15" t="s">
        <v>185</v>
      </c>
      <c r="B235" s="9" t="s">
        <v>73</v>
      </c>
      <c r="C235" s="9" t="s">
        <v>34</v>
      </c>
      <c r="D235" s="9" t="s">
        <v>278</v>
      </c>
      <c r="E235" s="27">
        <v>73863.59</v>
      </c>
      <c r="F235" s="27"/>
      <c r="G235" s="21"/>
      <c r="H235" s="27"/>
      <c r="I235" s="27"/>
      <c r="J235" s="27"/>
      <c r="K235" s="27">
        <f>0.7386*100</f>
        <v>73.86</v>
      </c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1:23" s="11" customFormat="1" ht="15.75">
      <c r="A236" s="15" t="s">
        <v>186</v>
      </c>
      <c r="B236" s="9" t="s">
        <v>74</v>
      </c>
      <c r="C236" s="9" t="s">
        <v>34</v>
      </c>
      <c r="D236" s="9" t="s">
        <v>266</v>
      </c>
      <c r="E236" s="27">
        <f>2647.56</f>
        <v>2647.56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1:23" s="11" customFormat="1" ht="15.75">
      <c r="A237" s="15" t="s">
        <v>187</v>
      </c>
      <c r="B237" s="9" t="s">
        <v>31</v>
      </c>
      <c r="C237" s="9" t="s">
        <v>34</v>
      </c>
      <c r="D237" s="9" t="s">
        <v>3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1:23" s="11" customFormat="1" ht="15.75">
      <c r="A238" s="15" t="s">
        <v>188</v>
      </c>
      <c r="B238" s="9" t="s">
        <v>75</v>
      </c>
      <c r="C238" s="9" t="s">
        <v>40</v>
      </c>
      <c r="D238" s="43">
        <f>E235/E2+E236/E2</f>
        <v>5.4103869949008345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1:23" s="11" customFormat="1" ht="31.5">
      <c r="A239" s="15" t="s">
        <v>189</v>
      </c>
      <c r="B239" s="9" t="s">
        <v>73</v>
      </c>
      <c r="C239" s="9" t="s">
        <v>34</v>
      </c>
      <c r="D239" s="9" t="s">
        <v>282</v>
      </c>
      <c r="E239" s="27">
        <v>0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1:23" s="11" customFormat="1" ht="15.75">
      <c r="A240" s="15" t="s">
        <v>190</v>
      </c>
      <c r="B240" s="9" t="s">
        <v>74</v>
      </c>
      <c r="C240" s="9" t="s">
        <v>34</v>
      </c>
      <c r="D240" s="9" t="s">
        <v>266</v>
      </c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1:23" s="11" customFormat="1" ht="15.75">
      <c r="A241" s="15" t="s">
        <v>191</v>
      </c>
      <c r="B241" s="9" t="s">
        <v>31</v>
      </c>
      <c r="C241" s="9" t="s">
        <v>34</v>
      </c>
      <c r="D241" s="9" t="s">
        <v>3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1:23" s="11" customFormat="1" ht="15.75">
      <c r="A242" s="15" t="s">
        <v>192</v>
      </c>
      <c r="B242" s="9" t="s">
        <v>75</v>
      </c>
      <c r="C242" s="9" t="s">
        <v>40</v>
      </c>
      <c r="D242" s="43">
        <f>E239/E2</f>
        <v>0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1:23" s="11" customFormat="1" ht="31.5">
      <c r="A243" s="15" t="s">
        <v>196</v>
      </c>
      <c r="B243" s="9" t="s">
        <v>73</v>
      </c>
      <c r="C243" s="9" t="s">
        <v>34</v>
      </c>
      <c r="D243" s="9" t="s">
        <v>281</v>
      </c>
      <c r="E243" s="27">
        <v>0</v>
      </c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1:23" s="11" customFormat="1" ht="15.75">
      <c r="A244" s="15" t="s">
        <v>197</v>
      </c>
      <c r="B244" s="9" t="s">
        <v>74</v>
      </c>
      <c r="C244" s="9" t="s">
        <v>34</v>
      </c>
      <c r="D244" s="9" t="s">
        <v>10</v>
      </c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1:23" s="11" customFormat="1" ht="15.75">
      <c r="A245" s="15" t="s">
        <v>198</v>
      </c>
      <c r="B245" s="9" t="s">
        <v>31</v>
      </c>
      <c r="C245" s="9" t="s">
        <v>34</v>
      </c>
      <c r="D245" s="9" t="s">
        <v>3</v>
      </c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1:23" s="11" customFormat="1" ht="15.75">
      <c r="A246" s="15" t="s">
        <v>199</v>
      </c>
      <c r="B246" s="9" t="s">
        <v>75</v>
      </c>
      <c r="C246" s="9" t="s">
        <v>40</v>
      </c>
      <c r="D246" s="43">
        <f>E243/E2</f>
        <v>0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1:23" s="11" customFormat="1" ht="31.5">
      <c r="A247" s="15" t="s">
        <v>258</v>
      </c>
      <c r="B247" s="9" t="s">
        <v>73</v>
      </c>
      <c r="C247" s="9" t="s">
        <v>34</v>
      </c>
      <c r="D247" s="9" t="s">
        <v>314</v>
      </c>
      <c r="E247" s="27">
        <f>21794.95+57058.56+6616.32+93601.52</f>
        <v>179071.34999999998</v>
      </c>
      <c r="F247" s="27"/>
      <c r="G247" s="27"/>
      <c r="H247" s="27"/>
      <c r="I247" s="27"/>
      <c r="J247" s="27"/>
      <c r="K247" s="27">
        <f>1.12*100+2.93*100+0.34*100+4.81*100</f>
        <v>920</v>
      </c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1:23" s="11" customFormat="1" ht="15.75">
      <c r="A248" s="15" t="s">
        <v>259</v>
      </c>
      <c r="B248" s="9" t="s">
        <v>74</v>
      </c>
      <c r="C248" s="9" t="s">
        <v>34</v>
      </c>
      <c r="D248" s="9" t="s">
        <v>266</v>
      </c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1:23" s="11" customFormat="1" ht="15.75">
      <c r="A249" s="15" t="s">
        <v>260</v>
      </c>
      <c r="B249" s="9" t="s">
        <v>31</v>
      </c>
      <c r="C249" s="9" t="s">
        <v>34</v>
      </c>
      <c r="D249" s="9" t="s">
        <v>3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1:23" s="11" customFormat="1" ht="15.75">
      <c r="A250" s="15" t="s">
        <v>261</v>
      </c>
      <c r="B250" s="9" t="s">
        <v>75</v>
      </c>
      <c r="C250" s="9" t="s">
        <v>40</v>
      </c>
      <c r="D250" s="43">
        <f>E247/K247</f>
        <v>194.6427717391304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1:23" s="11" customFormat="1" ht="15.75">
      <c r="A251" s="15"/>
      <c r="B251" s="12" t="s">
        <v>193</v>
      </c>
      <c r="C251" s="9" t="s">
        <v>40</v>
      </c>
      <c r="D251" s="17">
        <f>SUM(D28,D34,D100,D68,D82,D106,D116,D126,D192,D226)</f>
        <v>1608437.8001141122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1:4" ht="15.75">
      <c r="A252" s="48" t="s">
        <v>200</v>
      </c>
      <c r="B252" s="48"/>
      <c r="C252" s="48"/>
      <c r="D252" s="48"/>
    </row>
    <row r="253" spans="1:4" ht="15.75">
      <c r="A253" s="7" t="s">
        <v>201</v>
      </c>
      <c r="B253" s="8" t="s">
        <v>202</v>
      </c>
      <c r="C253" s="8" t="s">
        <v>203</v>
      </c>
      <c r="D253" s="45">
        <f>'[1]Управл 2017'!$AA$66</f>
        <v>6</v>
      </c>
    </row>
    <row r="254" spans="1:4" ht="15.75">
      <c r="A254" s="7" t="s">
        <v>204</v>
      </c>
      <c r="B254" s="8" t="s">
        <v>205</v>
      </c>
      <c r="C254" s="8" t="s">
        <v>203</v>
      </c>
      <c r="D254" s="45">
        <f>'[1]Управл 2017'!$AB$66</f>
        <v>6</v>
      </c>
    </row>
    <row r="255" spans="1:4" ht="15.75">
      <c r="A255" s="7" t="s">
        <v>206</v>
      </c>
      <c r="B255" s="8" t="s">
        <v>207</v>
      </c>
      <c r="C255" s="8" t="s">
        <v>203</v>
      </c>
      <c r="D255" s="45">
        <f>'[1]Управл 2017'!$AC$66</f>
        <v>0</v>
      </c>
    </row>
    <row r="256" spans="1:4" ht="15.75">
      <c r="A256" s="7" t="s">
        <v>208</v>
      </c>
      <c r="B256" s="8" t="s">
        <v>209</v>
      </c>
      <c r="C256" s="8" t="s">
        <v>40</v>
      </c>
      <c r="D256" s="46">
        <f>'[1]Управл 2017'!$AD$66</f>
        <v>12918.1</v>
      </c>
    </row>
    <row r="257" spans="1:4" ht="15.75">
      <c r="A257" s="48" t="s">
        <v>210</v>
      </c>
      <c r="B257" s="48"/>
      <c r="C257" s="48"/>
      <c r="D257" s="48"/>
    </row>
    <row r="258" spans="1:4" ht="15.75">
      <c r="A258" s="7" t="s">
        <v>211</v>
      </c>
      <c r="B258" s="8" t="s">
        <v>39</v>
      </c>
      <c r="C258" s="8" t="s">
        <v>40</v>
      </c>
      <c r="D258" s="8">
        <v>0</v>
      </c>
    </row>
    <row r="259" spans="1:4" ht="31.5">
      <c r="A259" s="7" t="s">
        <v>212</v>
      </c>
      <c r="B259" s="8" t="s">
        <v>41</v>
      </c>
      <c r="C259" s="8" t="s">
        <v>40</v>
      </c>
      <c r="D259" s="8">
        <v>0</v>
      </c>
    </row>
    <row r="260" spans="1:4" ht="15.75">
      <c r="A260" s="7" t="s">
        <v>213</v>
      </c>
      <c r="B260" s="8" t="s">
        <v>43</v>
      </c>
      <c r="C260" s="8" t="s">
        <v>40</v>
      </c>
      <c r="D260" s="8">
        <v>0</v>
      </c>
    </row>
    <row r="261" spans="1:4" ht="15.75">
      <c r="A261" s="7" t="s">
        <v>214</v>
      </c>
      <c r="B261" s="8" t="s">
        <v>66</v>
      </c>
      <c r="C261" s="8" t="s">
        <v>40</v>
      </c>
      <c r="D261" s="8">
        <v>0</v>
      </c>
    </row>
    <row r="262" spans="1:4" ht="15.75">
      <c r="A262" s="7" t="s">
        <v>215</v>
      </c>
      <c r="B262" s="8" t="s">
        <v>216</v>
      </c>
      <c r="C262" s="8" t="s">
        <v>40</v>
      </c>
      <c r="D262" s="8">
        <v>0</v>
      </c>
    </row>
    <row r="263" spans="1:4" ht="15.75">
      <c r="A263" s="7" t="s">
        <v>217</v>
      </c>
      <c r="B263" s="8" t="s">
        <v>68</v>
      </c>
      <c r="C263" s="8" t="s">
        <v>40</v>
      </c>
      <c r="D263" s="8">
        <v>0</v>
      </c>
    </row>
    <row r="264" spans="1:4" ht="15.75">
      <c r="A264" s="48" t="s">
        <v>218</v>
      </c>
      <c r="B264" s="48"/>
      <c r="C264" s="48"/>
      <c r="D264" s="48"/>
    </row>
    <row r="265" spans="1:4" ht="15.75">
      <c r="A265" s="7" t="s">
        <v>219</v>
      </c>
      <c r="B265" s="8" t="s">
        <v>202</v>
      </c>
      <c r="C265" s="8" t="s">
        <v>203</v>
      </c>
      <c r="D265" s="8">
        <v>0</v>
      </c>
    </row>
    <row r="266" spans="1:4" ht="15.75">
      <c r="A266" s="7" t="s">
        <v>220</v>
      </c>
      <c r="B266" s="8" t="s">
        <v>205</v>
      </c>
      <c r="C266" s="8" t="s">
        <v>203</v>
      </c>
      <c r="D266" s="8">
        <v>0</v>
      </c>
    </row>
    <row r="267" spans="1:4" ht="15.75">
      <c r="A267" s="7" t="s">
        <v>221</v>
      </c>
      <c r="B267" s="8" t="s">
        <v>222</v>
      </c>
      <c r="C267" s="8" t="s">
        <v>203</v>
      </c>
      <c r="D267" s="8">
        <v>0</v>
      </c>
    </row>
    <row r="268" spans="1:4" ht="15.75">
      <c r="A268" s="7" t="s">
        <v>223</v>
      </c>
      <c r="B268" s="8" t="s">
        <v>209</v>
      </c>
      <c r="C268" s="8" t="s">
        <v>40</v>
      </c>
      <c r="D268" s="8">
        <v>0</v>
      </c>
    </row>
    <row r="269" spans="1:4" ht="15.75">
      <c r="A269" s="48" t="s">
        <v>224</v>
      </c>
      <c r="B269" s="48"/>
      <c r="C269" s="48"/>
      <c r="D269" s="48"/>
    </row>
    <row r="270" spans="1:4" ht="15.75">
      <c r="A270" s="7" t="s">
        <v>225</v>
      </c>
      <c r="B270" s="8" t="s">
        <v>226</v>
      </c>
      <c r="C270" s="8" t="s">
        <v>203</v>
      </c>
      <c r="D270" s="8">
        <v>12</v>
      </c>
    </row>
    <row r="271" spans="1:4" ht="15.75">
      <c r="A271" s="7" t="s">
        <v>227</v>
      </c>
      <c r="B271" s="8" t="s">
        <v>228</v>
      </c>
      <c r="C271" s="8" t="s">
        <v>203</v>
      </c>
      <c r="D271" s="8">
        <v>17</v>
      </c>
    </row>
    <row r="272" spans="1:4" ht="31.5">
      <c r="A272" s="7" t="s">
        <v>229</v>
      </c>
      <c r="B272" s="8" t="s">
        <v>230</v>
      </c>
      <c r="C272" s="8" t="s">
        <v>40</v>
      </c>
      <c r="D272" s="8">
        <v>149992.74</v>
      </c>
    </row>
  </sheetData>
  <sheetProtection/>
  <mergeCells count="8">
    <mergeCell ref="F117:F118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2018-04-02T23:23:01Z</cp:lastPrinted>
  <dcterms:created xsi:type="dcterms:W3CDTF">2010-07-19T21:32:50Z</dcterms:created>
  <dcterms:modified xsi:type="dcterms:W3CDTF">2019-03-30T12:45:36Z</dcterms:modified>
  <cp:category/>
  <cp:version/>
  <cp:contentType/>
  <cp:contentStatus/>
</cp:coreProperties>
</file>