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<sst xmlns="http://schemas.openxmlformats.org/spreadsheetml/2006/main" count="971" uniqueCount="388">
  <si>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</si>
  <si>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</si>
  <si>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</si>
  <si>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</si>
  <si>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</si>
  <si>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</si>
  <si>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</si>
  <si>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</si>
  <si>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</si>
  <si>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</si>
  <si>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</si>
  <si>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</si>
  <si>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</si>
  <si>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</si>
  <si>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</si>
  <si>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</si>
  <si>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</si>
  <si>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</si>
  <si>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</si>
  <si>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</si>
  <si>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</si>
  <si>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</si>
  <si>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</si>
  <si>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</si>
  <si>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</si>
  <si>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</si>
  <si>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</si>
  <si>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</si>
  <si>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</si>
  <si>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</si>
  <si>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</si>
  <si>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</si>
  <si>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</si>
  <si>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</si>
  <si>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</si>
  <si>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</si>
  <si>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</si>
  <si>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</si>
  <si>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</si>
  <si>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</si>
  <si>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</si>
  <si>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</si>
  <si>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</si>
  <si>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</si>
  <si>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</si>
  <si>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</si>
  <si>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</si>
  <si>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</si>
  <si>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</si>
  <si>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</si>
  <si>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</si>
  <si>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</si>
  <si>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</si>
  <si>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</si>
  <si>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</si>
  <si>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</si>
  <si>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</si>
  <si>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</si>
  <si>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</si>
  <si>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</si>
  <si>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</si>
  <si>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</si>
  <si>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</si>
  <si>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</si>
  <si>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</si>
  <si>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</si>
  <si>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</si>
  <si>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</si>
  <si>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</si>
  <si>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</si>
  <si>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</si>
  <si>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</si>
  <si>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</si>
  <si>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</si>
  <si>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</si>
  <si>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</si>
  <si>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</si>
  <si>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</si>
  <si>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</si>
  <si>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</si>
  <si>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</si>
  <si>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</si>
  <si>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</si>
  <si>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</si>
  <si>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</si>
  <si>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</si>
  <si>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</si>
  <si>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</si>
  <si>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</si>
  <si>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</si>
  <si>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</si>
  <si>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</si>
  <si>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</si>
  <si>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</si>
  <si>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</si>
  <si>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</si>
  <si>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</si>
  <si>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</si>
  <si>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</si>
  <si>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</si>
  <si>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</si>
  <si>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</si>
  <si>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</si>
  <si>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</si>
  <si>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</si>
  <si>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</si>
  <si>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</si>
  <si>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</si>
  <si>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</si>
  <si>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</si>
  <si>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</si>
  <si>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</si>
  <si>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</si>
  <si>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</si>
  <si>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</si>
  <si>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</si>
  <si>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</si>
  <si>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</si>
  <si>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</si>
  <si>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</si>
  <si>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</si>
  <si>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</si>
  <si>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</si>
  <si>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</si>
  <si>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</si>
  <si>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</si>
  <si>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</si>
  <si>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</si>
  <si>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</si>
  <si>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</si>
  <si>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</si>
  <si>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</si>
  <si>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</si>
  <si>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</si>
  <si>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</si>
  <si>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</si>
  <si>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</si>
  <si>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</si>
  <si>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</si>
  <si>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</si>
  <si>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</si>
  <si>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</si>
  <si>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</si>
  <si>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</si>
  <si>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</si>
  <si>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</si>
  <si>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</si>
  <si>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</si>
  <si>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</si>
  <si>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</si>
  <si>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</si>
  <si>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</si>
  <si>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</si>
  <si>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</si>
  <si>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</si>
  <si>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</si>
  <si>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</si>
  <si>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</si>
  <si>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</si>
  <si>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</si>
  <si>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</si>
  <si>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</si>
  <si>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</si>
  <si>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</si>
  <si>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</si>
  <si>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</si>
  <si>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</si>
  <si>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</si>
  <si>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</si>
  <si>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</si>
  <si>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</si>
  <si>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</si>
  <si>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</si>
  <si>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</si>
  <si>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</si>
  <si>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</si>
  <si>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</si>
  <si>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</si>
  <si>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</si>
  <si>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</si>
  <si>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</si>
  <si>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</si>
  <si>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</si>
  <si>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</si>
  <si>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</si>
  <si>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</si>
  <si>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</si>
  <si>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</si>
  <si>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</si>
  <si>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</si>
  <si>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</si>
  <si>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</si>
  <si>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</si>
  <si>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</si>
  <si>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</si>
  <si>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</si>
  <si>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</si>
  <si>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</si>
  <si>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</si>
  <si>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</si>
  <si>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</si>
  <si>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</si>
  <si>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</si>
  <si>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</si>
  <si>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</si>
  <si>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</si>
  <si>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</si>
  <si>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</si>
  <si>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</si>
  <si>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</si>
  <si>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</si>
  <si>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</si>
  <si>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</si>
  <si>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</si>
  <si>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</si>
  <si>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</si>
  <si>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</si>
  <si>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</si>
  <si>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</si>
  <si>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</si>
  <si>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</si>
  <si>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</si>
  <si>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</si>
  <si>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</si>
  <si>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</si>
  <si>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</si>
  <si>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</si>
  <si>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</si>
  <si>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</si>
  <si>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</si>
  <si>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</si>
  <si>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</si>
  <si>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</si>
  <si>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</si>
  <si>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</si>
  <si>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</si>
  <si>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</si>
  <si>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</si>
  <si>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</si>
  <si>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</si>
  <si>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</si>
  <si>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</si>
  <si>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</si>
  <si>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</si>
  <si>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</si>
  <si>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</si>
  <si>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</si>
  <si>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</si>
  <si>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</si>
  <si>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</si>
  <si>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</si>
  <si>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</si>
  <si>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</si>
  <si>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</si>
  <si>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</si>
  <si>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</si>
  <si>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</si>
  <si>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</si>
  <si>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</si>
  <si>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</si>
  <si>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</si>
  <si>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</si>
  <si>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</si>
  <si>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</si>
  <si>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</si>
  <si>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</si>
  <si>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</si>
  <si>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</si>
  <si>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</si>
  <si>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</si>
  <si>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</si>
  <si>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</si>
  <si>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</si>
  <si>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</si>
  <si>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</si>
  <si>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</si>
  <si>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</si>
  <si>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</si>
  <si>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</si>
  <si>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</si>
  <si>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</si>
  <si>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</si>
  <si>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</si>
  <si>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</si>
  <si>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</si>
  <si>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</si>
  <si>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</si>
  <si>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</si>
  <si>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</si>
  <si>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</si>
  <si>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</si>
  <si>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</si>
  <si>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</si>
  <si>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</si>
  <si>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</si>
  <si>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</si>
  <si>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</si>
  <si>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</si>
  <si>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</si>
  <si>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</si>
  <si>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</si>
  <si>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</si>
  <si>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</si>
  <si>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</si>
  <si>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</si>
  <si>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</si>
  <si>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</si>
  <si>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</si>
  <si>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</si>
  <si>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</si>
  <si>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</si>
  <si>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</si>
  <si>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</si>
  <si>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</si>
  <si>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</si>
  <si>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</si>
  <si>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</si>
  <si>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</si>
  <si>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</si>
  <si>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</si>
  <si>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</si>
  <si>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</si>
  <si>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</si>
  <si>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</si>
  <si>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</si>
  <si>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</si>
  <si>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</si>
  <si>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</si>
  <si>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</si>
  <si>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</si>
  <si>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</si>
  <si>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</si>
  <si>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</si>
  <si>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</si>
  <si>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</si>
  <si>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</si>
  <si>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</si>
  <si>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</si>
  <si>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</si>
  <si>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</si>
  <si>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</si>
  <si>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</si>
  <si>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</si>
  <si>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</si>
  <si>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</si>
  <si>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</si>
  <si>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</si>
  <si>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</si>
  <si>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</si>
  <si>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</si>
  <si>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</si>
  <si>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</si>
  <si>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</si>
  <si>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</si>
  <si>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</si>
  <si>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</si>
  <si>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</si>
  <si>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</si>
  <si>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</si>
  <si>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</si>
  <si>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</si>
  <si>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</si>
  <si>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</si>
  <si>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</si>
  <si>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</si>
  <si>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</si>
  <si>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</si>
  <si>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</si>
  <si>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</si>
  <si>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</si>
  <si>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</si>
  <si>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</si>
  <si>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</si>
  <si>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</si>
  <si>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</si>
  <si>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</si>
  <si>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</si>
  <si>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</si>
  <si>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</si>
  <si>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</si>
  <si>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</si>
  <si>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</si>
  <si>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</si>
  <si>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</si>
  <si>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</si>
  <si>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</si>
  <si>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                                                           по дому № 6  ул. Липовская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</si>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</sst>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182" fontId="44" fillId="0" borderId="0" xfId="0" applyNumberFormat="1" applyFont="1" applyFill="1" applyAlignment="1">
      <alignment horizontal="center" vertical="center" wrapText="1"/>
    </xf>
    <xf numFmtId="182" fontId="45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1;&#1080;&#1087;&#1086;&#1074;&#1089;&#1082;&#1072;&#1103;,%20&#1076;.%206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8">
          <cell r="I58">
            <v>25.15</v>
          </cell>
          <cell r="M58">
            <v>54594.3</v>
          </cell>
          <cell r="P58">
            <v>20330.856</v>
          </cell>
          <cell r="U58">
            <v>23067.701999999997</v>
          </cell>
          <cell r="V58">
            <v>14145.21</v>
          </cell>
          <cell r="Z58">
            <v>24631.613999999994</v>
          </cell>
          <cell r="AA58">
            <v>3</v>
          </cell>
          <cell r="AB58">
            <v>3</v>
          </cell>
          <cell r="AD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-144430.42299999995</v>
          </cell>
        </row>
        <row r="25">
          <cell r="D25">
            <v>41614.51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G122">
            <v>157466.11779360002</v>
          </cell>
        </row>
        <row r="123">
          <cell r="CG123">
            <v>219138.48724464013</v>
          </cell>
        </row>
        <row r="124">
          <cell r="CG124">
            <v>41067.859536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G3">
            <v>2792.82</v>
          </cell>
        </row>
        <row r="37">
          <cell r="CG37">
            <v>0.1267</v>
          </cell>
        </row>
        <row r="41">
          <cell r="CG41">
            <v>0.026995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selection activeCell="B172" sqref="B17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8" t="s">
        <v>386</v>
      </c>
      <c r="B2" s="48"/>
      <c r="C2" s="48"/>
      <c r="D2" s="48"/>
      <c r="E2" s="5">
        <v>2792.82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7" t="s">
        <v>106</v>
      </c>
      <c r="B8" s="47"/>
      <c r="C8" s="47"/>
      <c r="D8" s="4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6" ht="15.75">
      <c r="A10" s="7" t="s">
        <v>61</v>
      </c>
      <c r="B10" s="8" t="s">
        <v>77</v>
      </c>
      <c r="C10" s="8" t="s">
        <v>76</v>
      </c>
      <c r="D10" s="39">
        <f>'[2]по форме'!$D$24</f>
        <v>-144430.42299999995</v>
      </c>
      <c r="F10" s="1"/>
    </row>
    <row r="11" spans="1:4" ht="15.75">
      <c r="A11" s="7" t="s">
        <v>78</v>
      </c>
      <c r="B11" s="8" t="s">
        <v>79</v>
      </c>
      <c r="C11" s="8" t="s">
        <v>76</v>
      </c>
      <c r="D11" s="8">
        <f>'[2]по форме'!$D$25</f>
        <v>41614.51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417672.46457424015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'[3]ук(2016)'!$CG$123</f>
        <v>219138.48724464013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'[3]ук(2016)'!$CG$122</f>
        <v>157466.11779360002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'[3]ук(2016)'!$CG$124</f>
        <v>41067.859536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363078.16457424016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D12-D25+D260+D276</f>
        <v>363078.16457424016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D16+D10+D9</f>
        <v>218647.7415742402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'[1]Управл 2017'!$I$58</f>
        <v>25.15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D22-D255</f>
        <v>-202481.47606455983</v>
      </c>
    </row>
    <row r="25" spans="1:5" ht="15.75">
      <c r="A25" s="10" t="s">
        <v>96</v>
      </c>
      <c r="B25" s="10" t="s">
        <v>104</v>
      </c>
      <c r="C25" s="10" t="s">
        <v>76</v>
      </c>
      <c r="D25" s="41">
        <f>'[1]Управл 2017'!$M$58</f>
        <v>54594.3</v>
      </c>
      <c r="E25" s="1">
        <f>41614.51</f>
        <v>41614.51</v>
      </c>
    </row>
    <row r="26" spans="1:22" s="11" customFormat="1" ht="35.25" customHeight="1">
      <c r="A26" s="49" t="s">
        <v>105</v>
      </c>
      <c r="B26" s="49"/>
      <c r="C26" s="49"/>
      <c r="D26" s="4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23067.701999999997</v>
      </c>
      <c r="E28" s="34">
        <f>'[1]Управл 2017'!$U$58</f>
        <v>23067.701999999997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2">
        <f>E28/E2</f>
        <v>8.259645089909123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8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3">
        <f>E35+E39+E43+E47+E51+E55</f>
        <v>35563.7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7">
        <v>1809.75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0.6480009452811136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7">
        <v>864.66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0.3096010484026897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7">
        <f>9316.36</f>
        <v>9316.36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3">
        <f>E43/E2</f>
        <v>3.3358254380876677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7">
        <f>23572.93</f>
        <v>23572.93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24">
        <f>E47/E2</f>
        <v>8.440547546923897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24" t="s">
        <v>330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24" t="s">
        <v>150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348</v>
      </c>
      <c r="B53" s="9" t="s">
        <v>67</v>
      </c>
      <c r="C53" s="9" t="s">
        <v>70</v>
      </c>
      <c r="D53" s="24" t="s">
        <v>12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24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350</v>
      </c>
      <c r="B55" s="9" t="s">
        <v>109</v>
      </c>
      <c r="C55" s="9" t="s">
        <v>70</v>
      </c>
      <c r="D55" s="24" t="s">
        <v>329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24" t="s">
        <v>150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352</v>
      </c>
      <c r="B57" s="9" t="s">
        <v>67</v>
      </c>
      <c r="C57" s="9" t="s">
        <v>70</v>
      </c>
      <c r="D57" s="24" t="s">
        <v>12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24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20330.856</v>
      </c>
      <c r="E60" s="35">
        <f>'[1]Управл 2017'!$P$58</f>
        <v>20330.856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25">
        <f>E60/E2</f>
        <v>7.279687197886007</v>
      </c>
      <c r="E64" s="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138</v>
      </c>
      <c r="B65" s="20" t="s">
        <v>107</v>
      </c>
      <c r="C65" s="20" t="s">
        <v>70</v>
      </c>
      <c r="D65" s="20" t="s">
        <v>381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v>0</v>
      </c>
      <c r="E66" s="2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381</v>
      </c>
      <c r="E67" s="21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9">
        <v>0</v>
      </c>
      <c r="E70" s="21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41067.86</v>
      </c>
      <c r="E72" s="21">
        <v>41067.86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25">
        <f>E72/E2</f>
        <v>14.704800166140316</v>
      </c>
      <c r="E76" s="21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>
      <c r="A77" s="38" t="s">
        <v>151</v>
      </c>
      <c r="B77" s="20" t="s">
        <v>107</v>
      </c>
      <c r="C77" s="20" t="s">
        <v>70</v>
      </c>
      <c r="D77" s="20" t="s">
        <v>57</v>
      </c>
      <c r="E77" s="21"/>
      <c r="F77" s="26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7147.76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7">
        <f>7147.76</f>
        <v>7147.76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25">
        <f>E79/E2</f>
        <v>2.5593342929368883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158</v>
      </c>
      <c r="B83" s="20" t="s">
        <v>107</v>
      </c>
      <c r="C83" s="20" t="s">
        <v>70</v>
      </c>
      <c r="D83" s="20" t="s">
        <v>58</v>
      </c>
      <c r="E83" s="37">
        <v>762.94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762.94</v>
      </c>
      <c r="E84" s="37"/>
      <c r="F84" s="37">
        <v>48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25">
        <f>E83/F84</f>
        <v>15.894583333333335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15.75">
      <c r="A89" s="38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38776.82399999999</v>
      </c>
      <c r="E90" s="21"/>
      <c r="F90" s="21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5">
        <f>'[1]Управл 2017'!$V$58</f>
        <v>14145.21</v>
      </c>
      <c r="F91" s="21" t="s">
        <v>341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25">
        <f>E91/E2</f>
        <v>5.064848432766881</v>
      </c>
      <c r="E94" s="21"/>
      <c r="F94" s="21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5">
        <f>'[1]Управл 2017'!$Z$58</f>
        <v>24631.613999999994</v>
      </c>
      <c r="F95" s="21" t="s">
        <v>341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25">
        <f>E95/E2</f>
        <v>8.819621028208045</v>
      </c>
      <c r="E98" s="21"/>
      <c r="F98" s="21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47.25">
      <c r="A99" s="38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286.69</v>
      </c>
      <c r="E100" s="37"/>
      <c r="F100" s="9">
        <v>530.9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7">
        <v>0</v>
      </c>
      <c r="F101" s="46" t="s">
        <v>378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7"/>
      <c r="F102" s="4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25">
        <f>E101/F100</f>
        <v>0</v>
      </c>
      <c r="E104" s="37"/>
      <c r="F104" s="9" t="s">
        <v>340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7">
        <v>286.69</v>
      </c>
      <c r="F105" s="9">
        <f>F100</f>
        <v>530.9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25">
        <f>E105/F105</f>
        <v>0.5400075343755887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22" customFormat="1" ht="63">
      <c r="A109" s="38" t="s">
        <v>185</v>
      </c>
      <c r="B109" s="20" t="s">
        <v>107</v>
      </c>
      <c r="C109" s="20" t="s">
        <v>70</v>
      </c>
      <c r="D109" s="20" t="s">
        <v>29</v>
      </c>
      <c r="E109" s="21"/>
      <c r="F109" s="3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E111+E115+E123+E127+E131+E135+E139+E143+E147+E151+E155+E159+E163+E119</f>
        <v>176979.56999999998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7">
        <f>1445.66</f>
        <v>1445.66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25">
        <f>E111/E2</f>
        <v>0.5176345056251388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4">
        <f>6660.88</f>
        <v>6660.88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25">
        <f>E115/E2</f>
        <v>2.38500153966242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31.5">
      <c r="A119" s="23"/>
      <c r="B119" s="9" t="s">
        <v>109</v>
      </c>
      <c r="C119" s="9" t="s">
        <v>70</v>
      </c>
      <c r="D119" s="25" t="s">
        <v>387</v>
      </c>
      <c r="E119" s="37">
        <f>1338.46</f>
        <v>1338.46</v>
      </c>
      <c r="F119" s="36"/>
      <c r="G119" s="36"/>
      <c r="H119" s="36"/>
      <c r="I119" s="36"/>
      <c r="J119" s="36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/>
      <c r="B120" s="9" t="s">
        <v>110</v>
      </c>
      <c r="C120" s="9" t="s">
        <v>70</v>
      </c>
      <c r="D120" s="25" t="s">
        <v>27</v>
      </c>
      <c r="E120" s="37"/>
      <c r="F120" s="36"/>
      <c r="G120" s="36"/>
      <c r="H120" s="36"/>
      <c r="I120" s="36"/>
      <c r="J120" s="36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15.75">
      <c r="A121" s="23"/>
      <c r="B121" s="9" t="s">
        <v>67</v>
      </c>
      <c r="C121" s="9" t="s">
        <v>70</v>
      </c>
      <c r="D121" s="25" t="s">
        <v>12</v>
      </c>
      <c r="E121" s="37"/>
      <c r="F121" s="36"/>
      <c r="G121" s="36"/>
      <c r="H121" s="36"/>
      <c r="I121" s="36"/>
      <c r="J121" s="36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/>
      <c r="B122" s="9" t="s">
        <v>111</v>
      </c>
      <c r="C122" s="9" t="s">
        <v>76</v>
      </c>
      <c r="D122" s="25">
        <f>E119/E2</f>
        <v>0.4792503634319433</v>
      </c>
      <c r="E122" s="37"/>
      <c r="F122" s="36"/>
      <c r="G122" s="36"/>
      <c r="H122" s="36"/>
      <c r="I122" s="36"/>
      <c r="J122" s="36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7">
        <f>2176.03</f>
        <v>2176.03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25">
        <f>E123/E2</f>
        <v>0.779151538588237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7">
        <f>23526.1</f>
        <v>23526.1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25">
        <f>E127/E2</f>
        <v>8.423779548986328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7">
        <f>9708.2+8944.4</f>
        <v>18652.6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25">
        <f>E131/E2</f>
        <v>6.678769129410416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7">
        <f>4756.17*2</f>
        <v>9512.34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25">
        <f>E135/E2</f>
        <v>3.4059982383397425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7">
        <f>4828.79</f>
        <v>4828.79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25">
        <f>E139/E2</f>
        <v>1.7290015110175376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7">
        <f>3778.69</f>
        <v>3778.69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25">
        <f>E143/E2</f>
        <v>1.3530016255970667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7">
        <v>1906.94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38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25">
        <f>E147/E2</f>
        <v>0.6828008965848139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25" t="s">
        <v>335</v>
      </c>
      <c r="E151" s="37">
        <v>0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25" t="s">
        <v>34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25" t="s">
        <v>12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25">
        <f>E151/E2</f>
        <v>0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25" t="s">
        <v>337</v>
      </c>
      <c r="E155" s="37">
        <v>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25" t="s">
        <v>27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25" t="s">
        <v>12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25">
        <f>E155/E2</f>
        <v>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25" t="s">
        <v>334</v>
      </c>
      <c r="E159" s="37">
        <v>0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25" t="s">
        <v>27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25" t="s">
        <v>12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25">
        <f>E159/E2</f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 t="s">
        <v>370</v>
      </c>
      <c r="B163" s="9" t="s">
        <v>109</v>
      </c>
      <c r="C163" s="9" t="s">
        <v>70</v>
      </c>
      <c r="D163" s="9" t="s">
        <v>331</v>
      </c>
      <c r="E163" s="37">
        <f>36581.92+66571.16</f>
        <v>103153.08</v>
      </c>
      <c r="F163" s="28"/>
      <c r="G163" s="29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 t="s">
        <v>371</v>
      </c>
      <c r="B164" s="9" t="s">
        <v>110</v>
      </c>
      <c r="C164" s="9" t="s">
        <v>70</v>
      </c>
      <c r="D164" s="9" t="s">
        <v>27</v>
      </c>
      <c r="E164" s="37"/>
      <c r="F164" s="2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 t="s">
        <v>372</v>
      </c>
      <c r="B165" s="9" t="s">
        <v>67</v>
      </c>
      <c r="C165" s="9" t="s">
        <v>70</v>
      </c>
      <c r="D165" s="9" t="s">
        <v>12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 t="s">
        <v>373</v>
      </c>
      <c r="B166" s="9" t="s">
        <v>111</v>
      </c>
      <c r="C166" s="9" t="s">
        <v>76</v>
      </c>
      <c r="D166" s="25">
        <f>E163/E2</f>
        <v>36.935097858078926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47.25">
      <c r="A167" s="38" t="s">
        <v>219</v>
      </c>
      <c r="B167" s="20" t="s">
        <v>107</v>
      </c>
      <c r="C167" s="20" t="s">
        <v>70</v>
      </c>
      <c r="D167" s="20" t="s">
        <v>41</v>
      </c>
      <c r="E167" s="21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25">
        <f>E169+E173+E177+E181+E185+E189+E193+E197+E201+E205+E209</f>
        <v>77145.3156388</v>
      </c>
      <c r="E168" s="21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7">
        <v>1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25">
        <f>E169</f>
        <v>2148.426</v>
      </c>
      <c r="E172" s="21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31.5">
      <c r="A173" s="23"/>
      <c r="B173" s="9" t="s">
        <v>109</v>
      </c>
      <c r="C173" s="9" t="s">
        <v>70</v>
      </c>
      <c r="D173" s="9" t="s">
        <v>382</v>
      </c>
      <c r="E173" s="35">
        <f>('[4]ук(2016)'!$CG$37+'[4]ук(2016)'!$CG$41)*12*'[4]ук(2016)'!$CG$3</f>
        <v>5150.9096388</v>
      </c>
      <c r="F173" s="37">
        <v>2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/>
      <c r="B176" s="9" t="s">
        <v>111</v>
      </c>
      <c r="C176" s="9" t="s">
        <v>76</v>
      </c>
      <c r="D176" s="25">
        <f>E173/F173</f>
        <v>2575.4548194</v>
      </c>
      <c r="E176" s="21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31" customFormat="1" ht="31.5">
      <c r="A177" s="25" t="s">
        <v>225</v>
      </c>
      <c r="B177" s="25" t="s">
        <v>109</v>
      </c>
      <c r="C177" s="25" t="s">
        <v>70</v>
      </c>
      <c r="D177" s="25" t="s">
        <v>44</v>
      </c>
      <c r="E177" s="30">
        <v>6215.18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25">
        <f>E177/E2</f>
        <v>2.2254137395177636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7">
        <v>3277.63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25">
        <f>E181/E2</f>
        <v>1.1735915669466703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7">
        <f>2520.01+1900.3</f>
        <v>4420.31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25">
        <f>E185/E2</f>
        <v>1.5827407423321231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7">
        <v>1954.22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25">
        <f>E189/E2</f>
        <v>0.699730021984947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31.5">
      <c r="A193" s="23"/>
      <c r="B193" s="9" t="s">
        <v>109</v>
      </c>
      <c r="C193" s="9" t="s">
        <v>70</v>
      </c>
      <c r="D193" s="25" t="s">
        <v>380</v>
      </c>
      <c r="E193" s="37">
        <v>10858.71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/>
      <c r="B194" s="9" t="s">
        <v>110</v>
      </c>
      <c r="C194" s="9" t="s">
        <v>70</v>
      </c>
      <c r="D194" s="25" t="s">
        <v>27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15.75">
      <c r="A195" s="23"/>
      <c r="B195" s="9" t="s">
        <v>67</v>
      </c>
      <c r="C195" s="9" t="s">
        <v>70</v>
      </c>
      <c r="D195" s="25" t="s">
        <v>12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/>
      <c r="B196" s="9" t="s">
        <v>111</v>
      </c>
      <c r="C196" s="9" t="s">
        <v>76</v>
      </c>
      <c r="D196" s="25">
        <f>E193/E2</f>
        <v>3.888080864502545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7">
        <v>8740.41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25">
        <f>E197/E2</f>
        <v>3.1296001890562226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7">
        <v>204.67</v>
      </c>
      <c r="F201" s="37" t="s">
        <v>332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7"/>
      <c r="F202" s="37" t="s">
        <v>12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25">
        <f>E201/E2</f>
        <v>0.07328435058471365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7">
        <v>34174.85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25">
        <f>E205/E2</f>
        <v>12.236681920066454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/>
      <c r="B209" s="9" t="s">
        <v>109</v>
      </c>
      <c r="C209" s="9" t="s">
        <v>70</v>
      </c>
      <c r="D209" s="25" t="s">
        <v>379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/>
      <c r="B210" s="9" t="s">
        <v>110</v>
      </c>
      <c r="C210" s="9" t="s">
        <v>70</v>
      </c>
      <c r="D210" s="25" t="s">
        <v>27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/>
      <c r="B211" s="9" t="s">
        <v>67</v>
      </c>
      <c r="C211" s="9" t="s">
        <v>70</v>
      </c>
      <c r="D211" s="25" t="s">
        <v>12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/>
      <c r="B212" s="9" t="s">
        <v>111</v>
      </c>
      <c r="C212" s="9" t="s">
        <v>76</v>
      </c>
      <c r="D212" s="25">
        <f>E209/E2</f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47.25">
      <c r="A213" s="38" t="s">
        <v>287</v>
      </c>
      <c r="B213" s="20" t="s">
        <v>107</v>
      </c>
      <c r="C213" s="20" t="s">
        <v>70</v>
      </c>
      <c r="D213" s="20" t="s">
        <v>50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0</v>
      </c>
      <c r="E214" s="37"/>
      <c r="F214" s="32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7">
        <v>0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7">
        <v>0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25">
        <f>E219/E2</f>
        <v>0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7">
        <v>0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25">
        <f>E223/E2</f>
        <v>0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7">
        <v>0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338</v>
      </c>
      <c r="E231" s="37">
        <v>0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25">
        <f>E231/E2</f>
        <v>0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7">
        <v>0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25">
        <f>E235/E2</f>
        <v>0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7">
        <v>0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25">
        <f>E239/E2</f>
        <v>0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7">
        <v>0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25">
        <f>E243/E2</f>
        <v>0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7">
        <v>0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25">
        <f>E247/E2</f>
        <v>0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1" customFormat="1" ht="31.5">
      <c r="A251" s="23" t="s">
        <v>374</v>
      </c>
      <c r="B251" s="9" t="s">
        <v>109</v>
      </c>
      <c r="C251" s="9" t="s">
        <v>70</v>
      </c>
      <c r="D251" s="9" t="s">
        <v>56</v>
      </c>
      <c r="E251" s="37"/>
      <c r="F251" s="37" t="s">
        <v>333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1" customFormat="1" ht="15.75">
      <c r="A252" s="23" t="s">
        <v>375</v>
      </c>
      <c r="B252" s="9" t="s">
        <v>110</v>
      </c>
      <c r="C252" s="9" t="s">
        <v>70</v>
      </c>
      <c r="D252" s="9" t="s">
        <v>27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1" customFormat="1" ht="15.75">
      <c r="A253" s="23" t="s">
        <v>376</v>
      </c>
      <c r="B253" s="9" t="s">
        <v>67</v>
      </c>
      <c r="C253" s="9" t="s">
        <v>70</v>
      </c>
      <c r="D253" s="9" t="s">
        <v>325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1" customFormat="1" ht="15.75">
      <c r="A254" s="23" t="s">
        <v>377</v>
      </c>
      <c r="B254" s="9" t="s">
        <v>111</v>
      </c>
      <c r="C254" s="9" t="s">
        <v>76</v>
      </c>
      <c r="D254" s="25">
        <f>E251/E2</f>
        <v>0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1" customFormat="1" ht="15.75">
      <c r="A255" s="23"/>
      <c r="B255" s="20" t="s">
        <v>281</v>
      </c>
      <c r="C255" s="9" t="s">
        <v>76</v>
      </c>
      <c r="D255" s="33">
        <f>SUM(D90,D28,D34,D60,D66,D72,D78,D84,D100,D110,D168,D214)</f>
        <v>421129.21763880004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4" ht="15.75">
      <c r="A256" s="47" t="s">
        <v>293</v>
      </c>
      <c r="B256" s="47"/>
      <c r="C256" s="47"/>
      <c r="D256" s="47"/>
    </row>
    <row r="257" spans="1:4" ht="15.75">
      <c r="A257" s="7" t="s">
        <v>294</v>
      </c>
      <c r="B257" s="8" t="s">
        <v>295</v>
      </c>
      <c r="C257" s="8" t="s">
        <v>296</v>
      </c>
      <c r="D257" s="45">
        <f>'[1]Управл 2017'!$AA$58</f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45">
        <f>'[1]Управл 2017'!$AB$58</f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0">
        <f>'[1]Управл 2017'!$AD$58</f>
        <v>0</v>
      </c>
    </row>
    <row r="261" spans="1:4" ht="15.75">
      <c r="A261" s="47" t="s">
        <v>303</v>
      </c>
      <c r="B261" s="47"/>
      <c r="C261" s="47"/>
      <c r="D261" s="4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7" t="s">
        <v>311</v>
      </c>
      <c r="B268" s="47"/>
      <c r="C268" s="47"/>
      <c r="D268" s="47"/>
    </row>
    <row r="269" spans="1:4" ht="15.75">
      <c r="A269" s="7" t="s">
        <v>312</v>
      </c>
      <c r="B269" s="8" t="s">
        <v>295</v>
      </c>
      <c r="C269" s="8" t="s">
        <v>296</v>
      </c>
      <c r="D269" s="8">
        <v>4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4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7" t="s">
        <v>317</v>
      </c>
      <c r="B273" s="47"/>
      <c r="C273" s="47"/>
      <c r="D273" s="4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2019-03-30T12:41:46Z</dcterms:modified>
  <cp:category/>
  <cp:version/>
  <cp:contentType/>
  <cp:contentStatus/>
</cp:coreProperties>
</file>