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<sst xmlns="http://schemas.openxmlformats.org/spreadsheetml/2006/main" count="971" uniqueCount="389">
  <si>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</si>
  <si>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</si>
  <si>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</si>
  <si>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</si>
  <si>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</si>
  <si>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</si>
  <si>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</si>
  <si>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</si>
  <si>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</si>
  <si>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</si>
  <si>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</si>
  <si>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</si>
  <si>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</si>
  <si>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</si>
  <si>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</si>
  <si>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</si>
  <si>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</si>
  <si>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</si>
  <si>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</si>
  <si>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</si>
  <si>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</si>
  <si>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</si>
  <si>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</si>
  <si>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</si>
  <si>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</si>
  <si>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</si>
  <si>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</si>
  <si>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</si>
  <si>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</si>
  <si>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</si>
  <si>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</si>
  <si>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</si>
  <si>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</si>
  <si>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</si>
  <si>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</si>
  <si>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</si>
  <si>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</si>
  <si>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</si>
  <si>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</si>
  <si>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</si>
  <si>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</si>
  <si>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</si>
  <si>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</si>
  <si>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</si>
  <si>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</si>
  <si>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</si>
  <si>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</si>
  <si>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</si>
  <si>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</si>
  <si>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</si>
  <si>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</si>
  <si>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</si>
  <si>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</si>
  <si>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</si>
  <si>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</si>
  <si>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</si>
  <si>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</si>
  <si>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</si>
  <si>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</si>
  <si>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</si>
  <si>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</si>
  <si>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</si>
  <si>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</si>
  <si>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</si>
  <si>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</si>
  <si>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</si>
  <si>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</si>
  <si>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</si>
  <si>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</si>
  <si>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</si>
  <si>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</si>
  <si>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</si>
  <si>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</si>
  <si>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</si>
  <si>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</si>
  <si>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</si>
  <si>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</si>
  <si>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</si>
  <si>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</si>
  <si>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</si>
  <si>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</si>
  <si>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</si>
  <si>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</si>
  <si>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</si>
  <si>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</si>
  <si>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</si>
  <si>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</si>
  <si>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</si>
  <si>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</si>
  <si>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</si>
  <si>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</si>
  <si>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</si>
  <si>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</si>
  <si>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</si>
  <si>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</si>
  <si>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</si>
  <si>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</si>
  <si>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</si>
  <si>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</si>
  <si>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</si>
  <si>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</si>
  <si>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</si>
  <si>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</si>
  <si>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</si>
  <si>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</si>
  <si>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</si>
  <si>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</si>
  <si>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</si>
  <si>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</si>
  <si>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</si>
  <si>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</si>
  <si>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</si>
  <si>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</si>
  <si>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</si>
  <si>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</si>
  <si>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</si>
  <si>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</si>
  <si>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</si>
  <si>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</si>
  <si>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</si>
  <si>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</si>
  <si>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</si>
  <si>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</si>
  <si>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</si>
  <si>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</si>
  <si>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</si>
  <si>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</si>
  <si>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</si>
  <si>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</si>
  <si>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</si>
  <si>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</si>
  <si>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</si>
  <si>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</si>
  <si>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</si>
  <si>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</si>
  <si>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</si>
  <si>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</si>
  <si>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</si>
  <si>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</si>
  <si>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</si>
  <si>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</si>
  <si>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</si>
  <si>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</si>
  <si>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</si>
  <si>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</si>
  <si>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</si>
  <si>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</si>
  <si>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</si>
  <si>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</si>
  <si>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</si>
  <si>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</si>
  <si>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</si>
  <si>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</si>
  <si>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</si>
  <si>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</si>
  <si>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</si>
  <si>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</si>
  <si>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</si>
  <si>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</si>
  <si>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</si>
  <si>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</si>
  <si>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</si>
  <si>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</si>
  <si>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</si>
  <si>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</si>
  <si>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</si>
  <si>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</si>
  <si>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</si>
  <si>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</si>
  <si>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</si>
  <si>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</si>
  <si>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</si>
  <si>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</si>
  <si>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</si>
  <si>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</si>
  <si>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</si>
  <si>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</si>
  <si>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</si>
  <si>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</si>
  <si>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</si>
  <si>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</si>
  <si>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</si>
  <si>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</si>
  <si>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</si>
  <si>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</si>
  <si>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</si>
  <si>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</si>
  <si>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</si>
  <si>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</si>
  <si>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</si>
  <si>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</si>
  <si>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</si>
  <si>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</si>
  <si>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</si>
  <si>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</si>
  <si>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</si>
  <si>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</si>
  <si>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</si>
  <si>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</si>
  <si>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</si>
  <si>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</si>
  <si>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</si>
  <si>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</si>
  <si>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</si>
  <si>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</si>
  <si>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</si>
  <si>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</si>
  <si>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</si>
  <si>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</si>
  <si>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</si>
  <si>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</si>
  <si>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</si>
  <si>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</si>
  <si>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</si>
  <si>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</si>
  <si>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</si>
  <si>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</si>
  <si>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</si>
  <si>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</si>
  <si>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</si>
  <si>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</si>
  <si>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</si>
  <si>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</si>
  <si>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</si>
  <si>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</si>
  <si>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</si>
  <si>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</si>
  <si>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</si>
  <si>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</si>
  <si>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</si>
  <si>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</si>
  <si>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</si>
  <si>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</si>
  <si>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</si>
  <si>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</si>
  <si>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</si>
  <si>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</si>
  <si>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</si>
  <si>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</si>
  <si>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</si>
  <si>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</si>
  <si>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</si>
  <si>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</si>
  <si>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</si>
  <si>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</si>
  <si>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</si>
  <si>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</si>
  <si>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</si>
  <si>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</si>
  <si>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</si>
  <si>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</si>
  <si>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</si>
  <si>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</si>
  <si>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</si>
  <si>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</si>
  <si>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</si>
  <si>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</si>
  <si>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</si>
  <si>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</si>
  <si>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</si>
  <si>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</si>
  <si>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</si>
  <si>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</si>
  <si>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</si>
  <si>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</si>
  <si>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</si>
  <si>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</si>
  <si>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</si>
  <si>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</si>
  <si>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</si>
  <si>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</si>
  <si>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</si>
  <si>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</si>
  <si>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</si>
  <si>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</si>
  <si>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</si>
  <si>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</si>
  <si>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</si>
  <si>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</si>
  <si>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</si>
  <si>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</si>
  <si>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</si>
  <si>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</si>
  <si>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</si>
  <si>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</si>
  <si>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</si>
  <si>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</si>
  <si>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</si>
  <si>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</si>
  <si>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</si>
  <si>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</si>
  <si>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</si>
  <si>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</si>
  <si>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</si>
  <si>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</si>
  <si>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</si>
  <si>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</si>
  <si>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</si>
  <si>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</si>
  <si>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</si>
  <si>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</si>
  <si>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</si>
  <si>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</si>
  <si>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</si>
  <si>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</si>
  <si>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</si>
  <si>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</si>
  <si>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</si>
  <si>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</si>
  <si>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</si>
  <si>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</si>
  <si>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</si>
  <si>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</si>
  <si>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</si>
  <si>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</si>
  <si>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</si>
  <si>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</si>
  <si>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</si>
  <si>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</si>
  <si>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</si>
  <si>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</si>
  <si>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</si>
  <si>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</si>
  <si>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</si>
  <si>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</si>
  <si>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</si>
  <si>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</si>
  <si>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</si>
  <si>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</si>
  <si>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</si>
  <si>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</si>
  <si>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</si>
  <si>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</si>
  <si>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</si>
  <si>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</si>
  <si>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</si>
  <si>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</si>
  <si>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</si>
  <si>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</si>
  <si>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</si>
  <si>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</si>
  <si>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</si>
  <si>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</si>
  <si>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</si>
  <si>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</si>
  <si>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</si>
  <si>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</si>
  <si>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</si>
  <si>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</si>
  <si>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</si>
  <si>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</si>
  <si>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</si>
  <si>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</si>
  <si>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</si>
  <si>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</si>
  <si>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</si>
  <si>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</si>
  <si>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</si>
  <si>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</si>
  <si>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</si>
  <si>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</si>
  <si>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</si>
  <si>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</si>
  <si>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</si>
  <si>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</si>
  <si>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</si>
  <si>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</si>
  <si>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</si>
  <si>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</si>
  <si>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</si>
  <si>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</si>
  <si>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</si>
  <si>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</si>
  <si>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</si>
  <si>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</si>
  <si>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</si>
  <si>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</si>
  <si>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</si>
  <si>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</si>
  <si>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</si>
  <si>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</si>
  <si>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</si>
  <si>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</si>
  <si>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</si>
  <si>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</si>
  <si>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</si>
  <si>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</si>
  <si>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                                                      по дому № 6/3  ул. Липовская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</si>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</sst>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6-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0">
          <cell r="I60">
            <v>1506.05</v>
          </cell>
          <cell r="M60">
            <v>25541.48</v>
          </cell>
          <cell r="P60">
            <v>25074.504</v>
          </cell>
          <cell r="U60">
            <v>28449.918</v>
          </cell>
          <cell r="V60">
            <v>13568.73</v>
          </cell>
          <cell r="Z60">
            <v>30378.726000000002</v>
          </cell>
          <cell r="AA60">
            <v>6</v>
          </cell>
          <cell r="AB60">
            <v>6</v>
          </cell>
          <cell r="AD60">
            <v>-1996.08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-60549.66600000003</v>
          </cell>
        </row>
        <row r="25">
          <cell r="D25">
            <v>23563.73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H122">
            <v>151152.534108</v>
          </cell>
        </row>
        <row r="123">
          <cell r="CH123">
            <v>210297.52436400007</v>
          </cell>
        </row>
        <row r="124">
          <cell r="CH124">
            <v>39394.1592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H3">
            <v>2679</v>
          </cell>
        </row>
        <row r="37">
          <cell r="CH37">
            <v>0.102083</v>
          </cell>
        </row>
        <row r="41">
          <cell r="CH41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B173" sqref="B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387</v>
      </c>
      <c r="B2" s="46"/>
      <c r="C2" s="46"/>
      <c r="D2" s="46"/>
      <c r="E2" s="5">
        <v>2679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7">
        <f>'[2]по форме'!$D$24</f>
        <v>-60549.66600000003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38">
        <f>'[2]по форме'!$D$25</f>
        <v>23563.73</v>
      </c>
    </row>
    <row r="12" spans="1:4" ht="31.5">
      <c r="A12" s="7" t="s">
        <v>80</v>
      </c>
      <c r="B12" s="8" t="s">
        <v>81</v>
      </c>
      <c r="C12" s="8" t="s">
        <v>76</v>
      </c>
      <c r="D12" s="38">
        <f>D13+D14+D15</f>
        <v>400844.21767200006</v>
      </c>
    </row>
    <row r="13" spans="1:4" ht="15.75">
      <c r="A13" s="7" t="s">
        <v>97</v>
      </c>
      <c r="B13" s="10" t="s">
        <v>82</v>
      </c>
      <c r="C13" s="8" t="s">
        <v>76</v>
      </c>
      <c r="D13" s="38">
        <f>'[3]ук(2016)'!$CH$123</f>
        <v>210297.52436400007</v>
      </c>
    </row>
    <row r="14" spans="1:4" ht="15.75">
      <c r="A14" s="7" t="s">
        <v>98</v>
      </c>
      <c r="B14" s="10" t="s">
        <v>83</v>
      </c>
      <c r="C14" s="8" t="s">
        <v>76</v>
      </c>
      <c r="D14" s="38">
        <f>'[3]ук(2016)'!$CH$122</f>
        <v>151152.534108</v>
      </c>
    </row>
    <row r="15" spans="1:4" ht="15.75">
      <c r="A15" s="7" t="s">
        <v>99</v>
      </c>
      <c r="B15" s="10" t="s">
        <v>84</v>
      </c>
      <c r="C15" s="8" t="s">
        <v>76</v>
      </c>
      <c r="D15" s="38">
        <f>'[3]ук(2016)'!$CH$124</f>
        <v>39394.1592</v>
      </c>
    </row>
    <row r="16" spans="1:4" ht="15.75">
      <c r="A16" s="10" t="s">
        <v>85</v>
      </c>
      <c r="B16" s="10" t="s">
        <v>86</v>
      </c>
      <c r="C16" s="10" t="s">
        <v>76</v>
      </c>
      <c r="D16" s="39">
        <f>D17</f>
        <v>377314.4376720001</v>
      </c>
    </row>
    <row r="17" spans="1:4" ht="31.5">
      <c r="A17" s="10" t="s">
        <v>62</v>
      </c>
      <c r="B17" s="10" t="s">
        <v>100</v>
      </c>
      <c r="C17" s="10" t="s">
        <v>76</v>
      </c>
      <c r="D17" s="39">
        <f>D12-D25+D260+D276</f>
        <v>377314.4376720001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9">
        <f>D16+D10+D9</f>
        <v>316764.77167200006</v>
      </c>
    </row>
    <row r="23" spans="1:4" ht="15.75">
      <c r="A23" s="10" t="s">
        <v>94</v>
      </c>
      <c r="B23" s="10" t="s">
        <v>102</v>
      </c>
      <c r="C23" s="10" t="s">
        <v>76</v>
      </c>
      <c r="D23" s="39">
        <f>'[1]Управл 2017'!$I$60</f>
        <v>1506.05</v>
      </c>
    </row>
    <row r="24" spans="1:4" ht="15.75">
      <c r="A24" s="10" t="s">
        <v>95</v>
      </c>
      <c r="B24" s="10" t="s">
        <v>103</v>
      </c>
      <c r="C24" s="10" t="s">
        <v>76</v>
      </c>
      <c r="D24" s="39">
        <f>D22-D255</f>
        <v>-32270.06232799997</v>
      </c>
    </row>
    <row r="25" spans="1:5" ht="15.75">
      <c r="A25" s="10" t="s">
        <v>96</v>
      </c>
      <c r="B25" s="10" t="s">
        <v>104</v>
      </c>
      <c r="C25" s="10" t="s">
        <v>76</v>
      </c>
      <c r="D25" s="39">
        <f>'[1]Управл 2017'!$M$60</f>
        <v>25541.48</v>
      </c>
      <c r="E25" s="1">
        <f>23563.73</f>
        <v>23563.73</v>
      </c>
    </row>
    <row r="26" spans="1:22" s="11" customFormat="1" ht="35.25" customHeight="1">
      <c r="A26" s="47" t="s">
        <v>105</v>
      </c>
      <c r="B26" s="47"/>
      <c r="C26" s="47"/>
      <c r="D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28449.918</v>
      </c>
      <c r="E28" s="31">
        <f>'[1]Управл 2017'!$U$60</f>
        <v>28449.918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0">
        <f>E28/E2</f>
        <v>10.619603583426652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6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24">
        <f>E35+E39+E43+E47+E51+E55</f>
        <v>34546.24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5">
        <v>1735.99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34">
        <f>E35/E2</f>
        <v>0.6479992534527809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5">
        <v>829.42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34">
        <f>E39/E2</f>
        <v>0.3096005972377753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5">
        <v>9126.82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24">
        <f>E43/E2</f>
        <v>3.4068010451661066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5">
        <f>22854.01</f>
        <v>22854.01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34">
        <f>E47/E2</f>
        <v>8.53079880552445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34" t="s">
        <v>330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34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348</v>
      </c>
      <c r="B53" s="9" t="s">
        <v>67</v>
      </c>
      <c r="C53" s="9" t="s">
        <v>70</v>
      </c>
      <c r="D53" s="34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34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350</v>
      </c>
      <c r="B55" s="9" t="s">
        <v>109</v>
      </c>
      <c r="C55" s="9" t="s">
        <v>70</v>
      </c>
      <c r="D55" s="34" t="s">
        <v>329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34" t="s">
        <v>150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352</v>
      </c>
      <c r="B57" s="9" t="s">
        <v>67</v>
      </c>
      <c r="C57" s="9" t="s">
        <v>70</v>
      </c>
      <c r="D57" s="34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34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25074.504</v>
      </c>
      <c r="E60" s="32">
        <f>'[1]Управл 2017'!$P$60</f>
        <v>25074.504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9.359650615901456</v>
      </c>
      <c r="E64" s="21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2" customFormat="1" ht="15.75">
      <c r="A65" s="36" t="s">
        <v>138</v>
      </c>
      <c r="B65" s="20" t="s">
        <v>107</v>
      </c>
      <c r="C65" s="20" t="s">
        <v>70</v>
      </c>
      <c r="D65" s="20" t="s">
        <v>382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382</v>
      </c>
      <c r="E67" s="21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2" customFormat="1" ht="15.75">
      <c r="A71" s="36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39394.16</v>
      </c>
      <c r="E72" s="21">
        <v>39394.16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14.704800298618888</v>
      </c>
      <c r="E76" s="2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2" customFormat="1" ht="31.5">
      <c r="A77" s="36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7975.4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5">
        <f>7975.4</f>
        <v>7975.4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2.9770063456513625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2" customFormat="1" ht="31.5">
      <c r="A83" s="36" t="s">
        <v>158</v>
      </c>
      <c r="B83" s="20" t="s">
        <v>107</v>
      </c>
      <c r="C83" s="20" t="s">
        <v>70</v>
      </c>
      <c r="D83" s="20" t="s">
        <v>58</v>
      </c>
      <c r="E83" s="35">
        <f>953.67+1862.48</f>
        <v>2816.15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2816.15</v>
      </c>
      <c r="E84" s="35"/>
      <c r="F84" s="35">
        <v>60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46.935833333333335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2" customFormat="1" ht="15.75">
      <c r="A89" s="36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43947.456000000006</v>
      </c>
      <c r="E90" s="21"/>
      <c r="F90" s="21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2017'!$V$60</f>
        <v>13568.73</v>
      </c>
      <c r="F91" s="21" t="s">
        <v>341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5.06484882418813</v>
      </c>
      <c r="E94" s="21"/>
      <c r="F94" s="2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2017'!$Z$60</f>
        <v>30378.726000000002</v>
      </c>
      <c r="F95" s="21" t="s">
        <v>341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11.339576707726765</v>
      </c>
      <c r="E98" s="21"/>
      <c r="F98" s="21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2" customFormat="1" ht="47.25">
      <c r="A99" s="36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292.95</v>
      </c>
      <c r="E100" s="35"/>
      <c r="F100" s="9">
        <v>542.5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5">
        <v>0</v>
      </c>
      <c r="F101" s="44" t="s">
        <v>378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5"/>
      <c r="F102" s="4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f>E101/F100</f>
        <v>0</v>
      </c>
      <c r="E104" s="35"/>
      <c r="F104" s="9" t="s">
        <v>340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5">
        <v>292.95</v>
      </c>
      <c r="F105" s="9">
        <f>F100</f>
        <v>542.5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f>E105/F105</f>
        <v>0.5399999999999999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2" customFormat="1" ht="63">
      <c r="A109" s="36" t="s">
        <v>185</v>
      </c>
      <c r="B109" s="20" t="s">
        <v>107</v>
      </c>
      <c r="C109" s="20" t="s">
        <v>70</v>
      </c>
      <c r="D109" s="20" t="s">
        <v>29</v>
      </c>
      <c r="E109" s="21"/>
      <c r="F109" s="3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34">
        <f>E111+E115+E123+E127+E131+E135+E139+E143+E147+E151+E155+E159+E163+E119</f>
        <v>65138.78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5">
        <f>1386.74</f>
        <v>1386.74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0.5176334453154162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2">
        <f>4472.59</f>
        <v>4472.59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1.6694998133631953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/>
      <c r="B119" s="9" t="s">
        <v>109</v>
      </c>
      <c r="C119" s="9" t="s">
        <v>70</v>
      </c>
      <c r="D119" s="41" t="s">
        <v>388</v>
      </c>
      <c r="E119" s="35">
        <f>1283.91</f>
        <v>1283.91</v>
      </c>
      <c r="F119" s="33"/>
      <c r="G119" s="33"/>
      <c r="H119" s="33"/>
      <c r="I119" s="33"/>
      <c r="J119" s="33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5"/>
      <c r="F120" s="33"/>
      <c r="G120" s="33"/>
      <c r="H120" s="33"/>
      <c r="I120" s="33"/>
      <c r="J120" s="33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5"/>
      <c r="F121" s="33"/>
      <c r="G121" s="33"/>
      <c r="H121" s="33"/>
      <c r="I121" s="33"/>
      <c r="J121" s="33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0.4792497200447929</v>
      </c>
      <c r="E122" s="35"/>
      <c r="F122" s="33"/>
      <c r="G122" s="33"/>
      <c r="H122" s="33"/>
      <c r="I122" s="33"/>
      <c r="J122" s="33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5">
        <f>2087.34</f>
        <v>2087.34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0.7791489361702129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5">
        <f>21816.03</f>
        <v>21816.03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8.143348264277716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5">
        <f>9029.47+7785.3</f>
        <v>16814.77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6.276509891750654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5">
        <f>9124.67</f>
        <v>9124.67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3.405998506905562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5">
        <f>4631.99</f>
        <v>4631.99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1.7289996267263903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5">
        <f>1691.52</f>
        <v>1691.52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0.6313997760358343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5">
        <f>1829.22</f>
        <v>1829.22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1">
        <f>E147/E2</f>
        <v>0.6827995520716685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1" t="s">
        <v>335</v>
      </c>
      <c r="E151" s="35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1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1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1">
        <f>E151/E2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1" t="s">
        <v>337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1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1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1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1" t="s">
        <v>334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1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1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1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5">
        <v>0</v>
      </c>
      <c r="F163" s="27">
        <v>0.04621</v>
      </c>
      <c r="G163" s="28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5"/>
      <c r="F164" s="26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379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1">
        <f>E163/F163</f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47.25">
      <c r="A167" s="36" t="s">
        <v>219</v>
      </c>
      <c r="B167" s="20" t="s">
        <v>107</v>
      </c>
      <c r="C167" s="20" t="s">
        <v>70</v>
      </c>
      <c r="D167" s="20" t="s">
        <v>41</v>
      </c>
      <c r="E167" s="21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E169+E177+E181+E185+E189+E193+E197+E201+E205+E209</f>
        <v>98295.296</v>
      </c>
      <c r="E168" s="21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</f>
        <v>2148.426</v>
      </c>
      <c r="E172" s="2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31.5">
      <c r="A173" s="23"/>
      <c r="B173" s="9" t="s">
        <v>109</v>
      </c>
      <c r="C173" s="9" t="s">
        <v>70</v>
      </c>
      <c r="D173" s="9" t="s">
        <v>383</v>
      </c>
      <c r="E173" s="21">
        <f>('[4]ук(2016)'!$CH$37+'[4]ук(2016)'!$CH$41)*12*'[4]ук(2016)'!$CH$3</f>
        <v>3603.2442839999994</v>
      </c>
      <c r="F173" s="35">
        <v>2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1801.6221419999997</v>
      </c>
      <c r="E176" s="21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5">
        <v>4208.25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1.570828667413214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5">
        <v>2214.61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0.82665546845838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5">
        <v>935.42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0.3491675998506905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5">
        <v>1622.06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0.6054721911160881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31.5">
      <c r="A193" s="23"/>
      <c r="B193" s="9" t="s">
        <v>109</v>
      </c>
      <c r="C193" s="9" t="s">
        <v>70</v>
      </c>
      <c r="D193" s="41" t="s">
        <v>381</v>
      </c>
      <c r="E193" s="35">
        <v>16857.45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/>
      <c r="B194" s="9" t="s">
        <v>110</v>
      </c>
      <c r="C194" s="9" t="s">
        <v>70</v>
      </c>
      <c r="D194" s="41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15.75">
      <c r="A195" s="23"/>
      <c r="B195" s="9" t="s">
        <v>67</v>
      </c>
      <c r="C195" s="9" t="s">
        <v>70</v>
      </c>
      <c r="D195" s="41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6.292441209406495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5">
        <v>6509.37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2.4297760358342666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5">
        <v>204.67</v>
      </c>
      <c r="F201" s="35" t="s">
        <v>332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5"/>
      <c r="F202" s="35" t="s">
        <v>12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0.07639790966778648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5">
        <v>63595.04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23.738350130645763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31.5">
      <c r="A209" s="23"/>
      <c r="B209" s="9" t="s">
        <v>109</v>
      </c>
      <c r="C209" s="9" t="s">
        <v>70</v>
      </c>
      <c r="D209" s="41" t="s">
        <v>380</v>
      </c>
      <c r="E209" s="35">
        <v>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47.25">
      <c r="A213" s="36" t="s">
        <v>287</v>
      </c>
      <c r="B213" s="20" t="s">
        <v>107</v>
      </c>
      <c r="C213" s="20" t="s">
        <v>70</v>
      </c>
      <c r="D213" s="20" t="s">
        <v>50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3103.98</v>
      </c>
      <c r="E214" s="35"/>
      <c r="F214" s="29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5"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5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9">
        <v>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5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5">
        <v>1068.23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0.398742067935797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5">
        <v>2035.75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0.7598917506532288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5">
        <v>0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5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5">
        <v>0</v>
      </c>
      <c r="F251" s="35" t="s">
        <v>333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41">
        <f>E251/E2</f>
        <v>0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1" customFormat="1" ht="15.75">
      <c r="A255" s="23"/>
      <c r="B255" s="20" t="s">
        <v>281</v>
      </c>
      <c r="C255" s="9" t="s">
        <v>76</v>
      </c>
      <c r="D255" s="30">
        <f>SUM(D90,D28,D34,D60,D66,D72,D78,D84,D100,D110,D168,D214)</f>
        <v>349034.83400000003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4" ht="15.75">
      <c r="A256" s="45" t="s">
        <v>293</v>
      </c>
      <c r="B256" s="45"/>
      <c r="C256" s="45"/>
      <c r="D256" s="45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2017'!$AA$60</f>
        <v>6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2017'!$AB$60</f>
        <v>6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8">
        <f>'[1]Управл 2017'!$AD$60</f>
        <v>-1996.08</v>
      </c>
    </row>
    <row r="261" spans="1:4" ht="15.75">
      <c r="A261" s="45" t="s">
        <v>303</v>
      </c>
      <c r="B261" s="45"/>
      <c r="C261" s="45"/>
      <c r="D261" s="45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311</v>
      </c>
      <c r="B268" s="45"/>
      <c r="C268" s="45"/>
      <c r="D268" s="45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5" t="s">
        <v>317</v>
      </c>
      <c r="B273" s="45"/>
      <c r="C273" s="45"/>
      <c r="D273" s="45"/>
    </row>
    <row r="274" spans="1:4" ht="15.75">
      <c r="A274" s="7" t="s">
        <v>318</v>
      </c>
      <c r="B274" s="8" t="s">
        <v>319</v>
      </c>
      <c r="C274" s="8" t="s">
        <v>296</v>
      </c>
      <c r="D274" s="8">
        <v>3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1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4007.78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2019-03-30T12:42:46Z</dcterms:modified>
  <cp:category/>
  <cp:version/>
  <cp:contentType/>
  <cp:contentStatus/>
</cp:coreProperties>
</file>