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<sst xmlns="http://schemas.openxmlformats.org/spreadsheetml/2006/main" count="955" uniqueCount="384">
  <si>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</si>
  <si>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</si>
  <si>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</si>
  <si>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</si>
  <si>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</si>
  <si>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</si>
  <si>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</si>
  <si>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</si>
  <si>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</si>
  <si>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</si>
  <si>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</si>
  <si>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</si>
  <si>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</si>
  <si>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</si>
  <si>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</si>
  <si>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</si>
  <si>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</si>
  <si>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</si>
  <si>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</si>
  <si>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</si>
  <si>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</si>
  <si>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</si>
  <si>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</si>
  <si>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</si>
  <si>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</si>
  <si>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</si>
  <si>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</si>
  <si>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</si>
  <si>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</si>
  <si>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</si>
  <si>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</si>
  <si>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</si>
  <si>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</si>
  <si>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</si>
  <si>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</si>
  <si>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</si>
  <si>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</si>
  <si>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</si>
  <si>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</si>
  <si>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</si>
  <si>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</si>
  <si>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</si>
  <si>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</si>
  <si>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</si>
  <si>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</si>
  <si>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</si>
  <si>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</si>
  <si>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</si>
  <si>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</si>
  <si>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</si>
  <si>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</si>
  <si>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</si>
  <si>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</si>
  <si>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</si>
  <si>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</si>
  <si>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</si>
  <si>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</si>
  <si>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</si>
  <si>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</si>
  <si>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</si>
  <si>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</si>
  <si>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</si>
  <si>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</si>
  <si>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</si>
  <si>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</si>
  <si>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</si>
  <si>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</si>
  <si>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</si>
  <si>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</si>
  <si>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</si>
  <si>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</si>
  <si>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</si>
  <si>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</si>
  <si>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</si>
  <si>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</si>
  <si>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</si>
  <si>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</si>
  <si>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</si>
  <si>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</si>
  <si>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</si>
  <si>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</si>
  <si>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</si>
  <si>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</si>
  <si>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</si>
  <si>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</si>
  <si>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</si>
  <si>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</si>
  <si>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</si>
  <si>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</si>
  <si>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</si>
  <si>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</si>
  <si>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</si>
  <si>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</si>
  <si>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</si>
  <si>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</si>
  <si>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</si>
  <si>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</si>
  <si>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</si>
  <si>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</si>
  <si>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</si>
  <si>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</si>
  <si>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</si>
  <si>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</si>
  <si>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</si>
  <si>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</si>
  <si>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</si>
  <si>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</si>
  <si>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</si>
  <si>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</si>
  <si>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</si>
  <si>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</si>
  <si>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</si>
  <si>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</si>
  <si>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</si>
  <si>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</si>
  <si>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</si>
  <si>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</si>
  <si>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</si>
  <si>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</si>
  <si>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</si>
  <si>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</si>
  <si>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</si>
  <si>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</si>
  <si>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</si>
  <si>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</si>
  <si>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</si>
  <si>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</si>
  <si>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</si>
  <si>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</si>
  <si>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</si>
  <si>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</si>
  <si>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</si>
  <si>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</si>
  <si>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</si>
  <si>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</si>
  <si>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</si>
  <si>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</si>
  <si>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</si>
  <si>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</si>
  <si>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</si>
  <si>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</si>
  <si>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</si>
  <si>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</si>
  <si>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</si>
  <si>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</si>
  <si>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</si>
  <si>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</si>
  <si>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</si>
  <si>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</si>
  <si>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</si>
  <si>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</si>
  <si>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</si>
  <si>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</si>
  <si>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</si>
  <si>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</si>
  <si>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</si>
  <si>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</si>
  <si>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</si>
  <si>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</si>
  <si>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</si>
  <si>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</si>
  <si>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</si>
  <si>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</si>
  <si>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</si>
  <si>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</si>
  <si>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</si>
  <si>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</si>
  <si>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</si>
  <si>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</si>
  <si>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</si>
  <si>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</si>
  <si>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</si>
  <si>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</si>
  <si>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</si>
  <si>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</si>
  <si>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</si>
  <si>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</si>
  <si>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</si>
  <si>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</si>
  <si>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</si>
  <si>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</si>
  <si>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</si>
  <si>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</si>
  <si>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</si>
  <si>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</si>
  <si>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</si>
  <si>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</si>
  <si>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</si>
  <si>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</si>
  <si>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</si>
  <si>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</si>
  <si>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</si>
  <si>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</si>
  <si>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</si>
  <si>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</si>
  <si>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</si>
  <si>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</si>
  <si>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</si>
  <si>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</si>
  <si>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</si>
  <si>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</si>
  <si>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</si>
  <si>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</si>
  <si>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</si>
  <si>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</si>
  <si>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</si>
  <si>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</si>
  <si>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</si>
  <si>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</si>
  <si>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</si>
  <si>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</si>
  <si>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</si>
  <si>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</si>
  <si>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</si>
  <si>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</si>
  <si>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</si>
  <si>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</si>
  <si>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</si>
  <si>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</si>
  <si>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</si>
  <si>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</si>
  <si>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</si>
  <si>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</si>
  <si>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</si>
  <si>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</si>
  <si>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</si>
  <si>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</si>
  <si>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</si>
  <si>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</si>
  <si>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</si>
  <si>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</si>
  <si>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</si>
  <si>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</si>
  <si>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</si>
  <si>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</si>
  <si>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</si>
  <si>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</si>
  <si>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</si>
  <si>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</si>
  <si>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</si>
  <si>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</si>
  <si>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</si>
  <si>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</si>
  <si>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</si>
  <si>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</si>
  <si>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</si>
  <si>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</si>
  <si>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</si>
  <si>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</si>
  <si>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</si>
  <si>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</si>
  <si>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</si>
  <si>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</si>
  <si>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</si>
  <si>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</si>
  <si>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</si>
  <si>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</si>
  <si>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</si>
  <si>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</si>
  <si>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</si>
  <si>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</si>
  <si>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</si>
  <si>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</si>
  <si>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</si>
  <si>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</si>
  <si>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</si>
  <si>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</si>
  <si>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</si>
  <si>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</si>
  <si>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</si>
  <si>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</si>
  <si>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</si>
  <si>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</si>
  <si>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</si>
  <si>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</si>
  <si>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</si>
  <si>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</si>
  <si>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</si>
  <si>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</si>
  <si>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</si>
  <si>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</si>
  <si>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</si>
  <si>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</si>
  <si>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</si>
  <si>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</si>
  <si>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</si>
  <si>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</si>
  <si>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</si>
  <si>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</si>
  <si>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</si>
  <si>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</si>
  <si>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</si>
  <si>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</si>
  <si>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</si>
  <si>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</si>
  <si>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</si>
  <si>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</si>
  <si>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</si>
  <si>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</si>
  <si>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</si>
  <si>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</si>
  <si>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</si>
  <si>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</si>
  <si>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</si>
  <si>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</si>
  <si>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</si>
  <si>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</si>
  <si>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</si>
  <si>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</si>
  <si>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</si>
  <si>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</si>
  <si>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</si>
  <si>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</si>
  <si>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</si>
  <si>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</si>
  <si>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</si>
  <si>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</si>
  <si>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</si>
  <si>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</si>
  <si>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</si>
  <si>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</si>
  <si>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</si>
  <si>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</si>
  <si>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</si>
  <si>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</si>
  <si>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</si>
  <si>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</si>
  <si>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</si>
  <si>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</si>
  <si>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</si>
  <si>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</si>
  <si>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</si>
  <si>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</si>
  <si>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</si>
  <si>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</si>
  <si>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</si>
  <si>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</si>
  <si>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</si>
  <si>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</si>
  <si>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</si>
  <si>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</si>
  <si>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</si>
  <si>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</si>
  <si>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</si>
  <si>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</si>
  <si>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</si>
  <si>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</si>
  <si>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</si>
  <si>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</si>
  <si>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</si>
  <si>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</si>
  <si>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</si>
  <si>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</si>
  <si>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</si>
  <si>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</si>
  <si>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</si>
  <si>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</si>
  <si>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</si>
  <si>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</si>
  <si>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</si>
  <si>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</si>
  <si>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</si>
  <si>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</si>
  <si>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</si>
  <si>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</si>
  <si>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</si>
  <si>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</si>
  <si>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</si>
  <si>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</si>
  <si>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</si>
  <si>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</si>
  <si>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</si>
  <si>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</si>
  <si>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</si>
  <si>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</si>
  <si>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 xml:space="preserve">Ремонт и обслуживание кол.приборов учёта тепловой энергии </t>
  </si>
  <si>
    <t>Мехуборка (асфальт) в зимний период</t>
  </si>
  <si>
    <t>санузел - 1 раз в год; кухня - 2 раза в год, дымоходы - 4 раза в год, ремонт по мере необходимости</t>
  </si>
  <si>
    <t>Ремонт и обслуживание, поверка кол.приборов учёта холодной воды</t>
  </si>
  <si>
    <t>ежемесячно, поверка - 1 раз в 4 года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</si>
  <si>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</si>
  <si>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</si>
  <si>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</si>
  <si>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44  ул. Липовская в 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</si>
</sst>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b/>
      <sz val="14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9" fontId="3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4" fontId="51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4" fontId="51" fillId="0" borderId="0" xfId="0" applyNumberFormat="1" applyFont="1" applyFill="1" applyAlignment="1">
      <alignment horizontal="center" vertical="center" wrapText="1"/>
    </xf>
    <xf numFmtId="2" fontId="51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4" fontId="56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4" fontId="55" fillId="0" borderId="0" xfId="0" applyNumberFormat="1" applyFont="1" applyFill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4" fontId="56" fillId="0" borderId="12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2" fontId="50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180" fontId="47" fillId="0" borderId="12" xfId="0" applyNumberFormat="1" applyFont="1" applyFill="1" applyBorder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51;&#1080;&#1087;&#1086;&#1074;&#1089;&#1082;&#1072;&#1103;,%20&#1076;.%2044%20&#1085;&#1086;&#1074;&#1099;&#1081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2">
        <row r="75">
          <cell r="AJ75">
            <v>21663.63208896</v>
          </cell>
        </row>
        <row r="77">
          <cell r="AJ77">
            <v>56993.399999999994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65">
          <cell r="I65">
            <v>347.55</v>
          </cell>
          <cell r="M65">
            <v>137783.68</v>
          </cell>
          <cell r="P65">
            <v>22193.8704</v>
          </cell>
          <cell r="U65">
            <v>25181.506800000003</v>
          </cell>
          <cell r="V65">
            <v>12829.47</v>
          </cell>
          <cell r="Z65">
            <v>26888.727599999995</v>
          </cell>
          <cell r="AA65">
            <v>3</v>
          </cell>
          <cell r="AB65">
            <v>3</v>
          </cell>
          <cell r="AD65">
            <v>-26018.56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-29748.178053359734</v>
          </cell>
        </row>
        <row r="25">
          <cell r="D25">
            <v>118308.74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AJ122">
            <v>142684.96786944</v>
          </cell>
        </row>
        <row r="123">
          <cell r="AJ123">
            <v>198969.85631712008</v>
          </cell>
        </row>
        <row r="124">
          <cell r="AJ124">
            <v>37247.846592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J3">
            <v>2533.04</v>
          </cell>
        </row>
        <row r="37">
          <cell r="AJ37">
            <v>0.139694</v>
          </cell>
        </row>
        <row r="41">
          <cell r="AJ41">
            <v>0.146213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O2" sqref="O2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10" hidden="1" customWidth="1"/>
    <col min="6" max="6" width="17.8515625" style="42" hidden="1" customWidth="1"/>
    <col min="7" max="7" width="10.7109375" style="27" hidden="1" customWidth="1"/>
    <col min="8" max="8" width="9.140625" style="27" hidden="1" customWidth="1"/>
    <col min="9" max="9" width="0" style="2" hidden="1" customWidth="1"/>
    <col min="10" max="22" width="9.140625" style="2" customWidth="1"/>
    <col min="23" max="16384" width="9.140625" style="3" customWidth="1"/>
  </cols>
  <sheetData>
    <row r="1" ht="15.75">
      <c r="E1" s="10" t="s">
        <v>323</v>
      </c>
    </row>
    <row r="2" spans="1:22" s="5" customFormat="1" ht="33.75" customHeight="1">
      <c r="A2" s="54" t="s">
        <v>383</v>
      </c>
      <c r="B2" s="54"/>
      <c r="C2" s="54"/>
      <c r="D2" s="54"/>
      <c r="E2" s="21">
        <v>2533.04</v>
      </c>
      <c r="F2" s="33"/>
      <c r="G2" s="28"/>
      <c r="H2" s="2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63</v>
      </c>
      <c r="B4" s="7" t="s">
        <v>64</v>
      </c>
      <c r="C4" s="7" t="s">
        <v>65</v>
      </c>
      <c r="D4" s="7" t="s">
        <v>66</v>
      </c>
    </row>
    <row r="5" spans="1:4" ht="15.75">
      <c r="A5" s="6" t="s">
        <v>69</v>
      </c>
      <c r="B5" s="7" t="s">
        <v>67</v>
      </c>
      <c r="C5" s="7" t="s">
        <v>68</v>
      </c>
      <c r="D5" s="8" t="s">
        <v>380</v>
      </c>
    </row>
    <row r="6" spans="1:4" ht="15.75">
      <c r="A6" s="6" t="s">
        <v>70</v>
      </c>
      <c r="B6" s="7" t="s">
        <v>71</v>
      </c>
      <c r="C6" s="7" t="s">
        <v>68</v>
      </c>
      <c r="D6" s="8" t="s">
        <v>381</v>
      </c>
    </row>
    <row r="7" spans="1:4" ht="15.75">
      <c r="A7" s="6" t="s">
        <v>57</v>
      </c>
      <c r="B7" s="7" t="s">
        <v>72</v>
      </c>
      <c r="C7" s="7" t="s">
        <v>68</v>
      </c>
      <c r="D7" s="8" t="s">
        <v>382</v>
      </c>
    </row>
    <row r="8" spans="1:4" ht="42.75" customHeight="1">
      <c r="A8" s="53" t="s">
        <v>104</v>
      </c>
      <c r="B8" s="53"/>
      <c r="C8" s="53"/>
      <c r="D8" s="53"/>
    </row>
    <row r="9" spans="1:4" ht="15.75">
      <c r="A9" s="6" t="s">
        <v>58</v>
      </c>
      <c r="B9" s="7" t="s">
        <v>73</v>
      </c>
      <c r="C9" s="7" t="s">
        <v>74</v>
      </c>
      <c r="D9" s="44">
        <f>'[3]по форме'!$D$23</f>
        <v>0</v>
      </c>
    </row>
    <row r="10" spans="1:6" ht="15.75">
      <c r="A10" s="6" t="s">
        <v>59</v>
      </c>
      <c r="B10" s="7" t="s">
        <v>75</v>
      </c>
      <c r="C10" s="7" t="s">
        <v>74</v>
      </c>
      <c r="D10" s="44">
        <f>'[3]по форме'!$D$24</f>
        <v>-29748.178053359734</v>
      </c>
      <c r="F10" s="34"/>
    </row>
    <row r="11" spans="1:4" ht="15.75">
      <c r="A11" s="6" t="s">
        <v>76</v>
      </c>
      <c r="B11" s="7" t="s">
        <v>77</v>
      </c>
      <c r="C11" s="7" t="s">
        <v>74</v>
      </c>
      <c r="D11" s="44">
        <f>'[3]по форме'!$D$25</f>
        <v>118308.74</v>
      </c>
    </row>
    <row r="12" spans="1:4" ht="31.5">
      <c r="A12" s="6" t="s">
        <v>78</v>
      </c>
      <c r="B12" s="7" t="s">
        <v>79</v>
      </c>
      <c r="C12" s="7" t="s">
        <v>74</v>
      </c>
      <c r="D12" s="44">
        <f>D13+D14+D15</f>
        <v>378902.6707785601</v>
      </c>
    </row>
    <row r="13" spans="1:4" ht="15.75">
      <c r="A13" s="6" t="s">
        <v>95</v>
      </c>
      <c r="B13" s="9" t="s">
        <v>80</v>
      </c>
      <c r="C13" s="7" t="s">
        <v>74</v>
      </c>
      <c r="D13" s="44">
        <f>'[4]ук(2016)'!$AJ$123</f>
        <v>198969.85631712008</v>
      </c>
    </row>
    <row r="14" spans="1:4" ht="15.75">
      <c r="A14" s="6" t="s">
        <v>96</v>
      </c>
      <c r="B14" s="9" t="s">
        <v>81</v>
      </c>
      <c r="C14" s="7" t="s">
        <v>74</v>
      </c>
      <c r="D14" s="44">
        <f>'[4]ук(2016)'!$AJ$122</f>
        <v>142684.96786944</v>
      </c>
    </row>
    <row r="15" spans="1:4" ht="15.75">
      <c r="A15" s="6" t="s">
        <v>97</v>
      </c>
      <c r="B15" s="9" t="s">
        <v>82</v>
      </c>
      <c r="C15" s="7" t="s">
        <v>74</v>
      </c>
      <c r="D15" s="44">
        <f>'[4]ук(2016)'!$AJ$124</f>
        <v>37247.846592</v>
      </c>
    </row>
    <row r="16" spans="1:4" ht="15.75">
      <c r="A16" s="9" t="s">
        <v>83</v>
      </c>
      <c r="B16" s="9" t="s">
        <v>84</v>
      </c>
      <c r="C16" s="9" t="s">
        <v>74</v>
      </c>
      <c r="D16" s="26">
        <f>D17</f>
        <v>271794.7407785601</v>
      </c>
    </row>
    <row r="17" spans="1:4" ht="31.5">
      <c r="A17" s="9" t="s">
        <v>60</v>
      </c>
      <c r="B17" s="9" t="s">
        <v>98</v>
      </c>
      <c r="C17" s="9" t="s">
        <v>74</v>
      </c>
      <c r="D17" s="26">
        <f>D12-D25+D256+D272</f>
        <v>271794.7407785601</v>
      </c>
    </row>
    <row r="18" spans="1:4" ht="31.5">
      <c r="A18" s="9" t="s">
        <v>85</v>
      </c>
      <c r="B18" s="9" t="s">
        <v>99</v>
      </c>
      <c r="C18" s="9" t="s">
        <v>74</v>
      </c>
      <c r="D18" s="26">
        <v>0</v>
      </c>
    </row>
    <row r="19" spans="1:4" ht="15.75">
      <c r="A19" s="9" t="s">
        <v>61</v>
      </c>
      <c r="B19" s="9" t="s">
        <v>86</v>
      </c>
      <c r="C19" s="9" t="s">
        <v>74</v>
      </c>
      <c r="D19" s="26">
        <v>0</v>
      </c>
    </row>
    <row r="20" spans="1:4" ht="15.75">
      <c r="A20" s="9" t="s">
        <v>62</v>
      </c>
      <c r="B20" s="9" t="s">
        <v>87</v>
      </c>
      <c r="C20" s="9" t="s">
        <v>74</v>
      </c>
      <c r="D20" s="26">
        <v>0</v>
      </c>
    </row>
    <row r="21" spans="1:4" ht="15.75">
      <c r="A21" s="9" t="s">
        <v>88</v>
      </c>
      <c r="B21" s="9" t="s">
        <v>89</v>
      </c>
      <c r="C21" s="9" t="s">
        <v>74</v>
      </c>
      <c r="D21" s="26">
        <v>0</v>
      </c>
    </row>
    <row r="22" spans="1:4" ht="15.75">
      <c r="A22" s="9" t="s">
        <v>90</v>
      </c>
      <c r="B22" s="9" t="s">
        <v>91</v>
      </c>
      <c r="C22" s="9" t="s">
        <v>74</v>
      </c>
      <c r="D22" s="26">
        <f>D16+D10+D9</f>
        <v>242046.56272520038</v>
      </c>
    </row>
    <row r="23" spans="1:4" ht="15.75">
      <c r="A23" s="9" t="s">
        <v>92</v>
      </c>
      <c r="B23" s="9" t="s">
        <v>100</v>
      </c>
      <c r="C23" s="9" t="s">
        <v>74</v>
      </c>
      <c r="D23" s="26">
        <f>'[2]Управл 2017'!$I$65</f>
        <v>347.55</v>
      </c>
    </row>
    <row r="24" spans="1:4" ht="15.75">
      <c r="A24" s="9" t="s">
        <v>93</v>
      </c>
      <c r="B24" s="9" t="s">
        <v>101</v>
      </c>
      <c r="C24" s="9" t="s">
        <v>74</v>
      </c>
      <c r="D24" s="26">
        <f>D22-D251</f>
        <v>-65620.07448215963</v>
      </c>
    </row>
    <row r="25" spans="1:5" ht="15.75">
      <c r="A25" s="9" t="s">
        <v>94</v>
      </c>
      <c r="B25" s="9" t="s">
        <v>102</v>
      </c>
      <c r="C25" s="9" t="s">
        <v>74</v>
      </c>
      <c r="D25" s="26">
        <f>'[2]Управл 2017'!$M$65</f>
        <v>137783.68</v>
      </c>
      <c r="E25" s="30">
        <f>118308.74</f>
        <v>118308.74</v>
      </c>
    </row>
    <row r="26" spans="1:22" s="11" customFormat="1" ht="35.25" customHeight="1">
      <c r="A26" s="55" t="s">
        <v>103</v>
      </c>
      <c r="B26" s="55"/>
      <c r="C26" s="55"/>
      <c r="D26" s="55"/>
      <c r="E26" s="10"/>
      <c r="F26" s="42"/>
      <c r="G26" s="27"/>
      <c r="H26" s="27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5" customFormat="1" ht="31.5">
      <c r="A27" s="12" t="s">
        <v>114</v>
      </c>
      <c r="B27" s="13" t="s">
        <v>105</v>
      </c>
      <c r="C27" s="13" t="s">
        <v>68</v>
      </c>
      <c r="D27" s="13" t="s">
        <v>10</v>
      </c>
      <c r="E27" s="21"/>
      <c r="F27" s="33"/>
      <c r="G27" s="28"/>
      <c r="H27" s="28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110</v>
      </c>
      <c r="B28" s="17" t="s">
        <v>106</v>
      </c>
      <c r="C28" s="17" t="s">
        <v>74</v>
      </c>
      <c r="D28" s="17">
        <f>E28</f>
        <v>25181.506800000003</v>
      </c>
      <c r="E28" s="32">
        <f>'[2]Управл 2017'!$U$65</f>
        <v>25181.506800000003</v>
      </c>
      <c r="F28" s="42"/>
      <c r="G28" s="27"/>
      <c r="H28" s="2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111</v>
      </c>
      <c r="B29" s="17" t="s">
        <v>107</v>
      </c>
      <c r="C29" s="17" t="s">
        <v>68</v>
      </c>
      <c r="D29" s="17" t="s">
        <v>4</v>
      </c>
      <c r="E29" s="21"/>
      <c r="F29" s="42"/>
      <c r="G29" s="27"/>
      <c r="H29" s="2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112</v>
      </c>
      <c r="B30" s="17" t="s">
        <v>108</v>
      </c>
      <c r="C30" s="17" t="s">
        <v>68</v>
      </c>
      <c r="D30" s="17" t="s">
        <v>11</v>
      </c>
      <c r="E30" s="21"/>
      <c r="F30" s="42"/>
      <c r="G30" s="27"/>
      <c r="H30" s="2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113</v>
      </c>
      <c r="B31" s="17" t="s">
        <v>65</v>
      </c>
      <c r="C31" s="17" t="s">
        <v>68</v>
      </c>
      <c r="D31" s="17" t="s">
        <v>12</v>
      </c>
      <c r="E31" s="21"/>
      <c r="F31" s="42"/>
      <c r="G31" s="27"/>
      <c r="H31" s="2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115</v>
      </c>
      <c r="B32" s="17" t="s">
        <v>109</v>
      </c>
      <c r="C32" s="17" t="s">
        <v>74</v>
      </c>
      <c r="D32" s="45">
        <f>E28/E2</f>
        <v>9.941219562265106</v>
      </c>
      <c r="E32" s="21"/>
      <c r="F32" s="42"/>
      <c r="G32" s="27"/>
      <c r="H32" s="2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43" t="s">
        <v>116</v>
      </c>
      <c r="B33" s="20" t="s">
        <v>105</v>
      </c>
      <c r="C33" s="20" t="s">
        <v>68</v>
      </c>
      <c r="D33" s="20" t="s">
        <v>13</v>
      </c>
      <c r="E33" s="21" t="s">
        <v>325</v>
      </c>
      <c r="F33" s="33"/>
      <c r="G33" s="28"/>
      <c r="H33" s="28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117</v>
      </c>
      <c r="B34" s="8" t="s">
        <v>106</v>
      </c>
      <c r="C34" s="8" t="s">
        <v>74</v>
      </c>
      <c r="D34" s="46">
        <f>E35+E39+E43+E47+E51+E55</f>
        <v>1449.29</v>
      </c>
      <c r="E34" s="10"/>
      <c r="F34" s="42"/>
      <c r="G34" s="27"/>
      <c r="H34" s="27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1" customFormat="1" ht="31.5">
      <c r="A35" s="23" t="s">
        <v>118</v>
      </c>
      <c r="B35" s="8" t="s">
        <v>107</v>
      </c>
      <c r="C35" s="8" t="s">
        <v>68</v>
      </c>
      <c r="D35" s="8" t="s">
        <v>14</v>
      </c>
      <c r="E35" s="10">
        <f>0</f>
        <v>0</v>
      </c>
      <c r="F35" s="42"/>
      <c r="G35" s="27"/>
      <c r="H35" s="27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1" customFormat="1" ht="15.75">
      <c r="A36" s="23" t="s">
        <v>119</v>
      </c>
      <c r="B36" s="8" t="s">
        <v>108</v>
      </c>
      <c r="C36" s="8" t="s">
        <v>68</v>
      </c>
      <c r="D36" s="8" t="s">
        <v>21</v>
      </c>
      <c r="E36" s="10"/>
      <c r="F36" s="42"/>
      <c r="G36" s="27"/>
      <c r="H36" s="27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1" customFormat="1" ht="15.75">
      <c r="A37" s="23" t="s">
        <v>120</v>
      </c>
      <c r="B37" s="8" t="s">
        <v>65</v>
      </c>
      <c r="C37" s="8" t="s">
        <v>68</v>
      </c>
      <c r="D37" s="8" t="s">
        <v>12</v>
      </c>
      <c r="E37" s="10"/>
      <c r="F37" s="42"/>
      <c r="G37" s="27"/>
      <c r="H37" s="27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ht="15.75">
      <c r="A38" s="23" t="s">
        <v>121</v>
      </c>
      <c r="B38" s="8" t="s">
        <v>109</v>
      </c>
      <c r="C38" s="8" t="s">
        <v>74</v>
      </c>
      <c r="D38" s="24">
        <f>E35/E2</f>
        <v>0</v>
      </c>
      <c r="E38" s="10"/>
      <c r="F38" s="42"/>
      <c r="G38" s="27"/>
      <c r="H38" s="27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11" customFormat="1" ht="31.5">
      <c r="A39" s="23" t="s">
        <v>122</v>
      </c>
      <c r="B39" s="8" t="s">
        <v>107</v>
      </c>
      <c r="C39" s="8" t="s">
        <v>68</v>
      </c>
      <c r="D39" s="8" t="s">
        <v>324</v>
      </c>
      <c r="E39" s="10">
        <v>0</v>
      </c>
      <c r="F39" s="42"/>
      <c r="G39" s="27"/>
      <c r="H39" s="27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11" customFormat="1" ht="15.75">
      <c r="A40" s="23" t="s">
        <v>123</v>
      </c>
      <c r="B40" s="8" t="s">
        <v>108</v>
      </c>
      <c r="C40" s="8" t="s">
        <v>68</v>
      </c>
      <c r="D40" s="8" t="s">
        <v>38</v>
      </c>
      <c r="E40" s="10"/>
      <c r="F40" s="42"/>
      <c r="G40" s="27"/>
      <c r="H40" s="27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ht="15.75">
      <c r="A41" s="23" t="s">
        <v>124</v>
      </c>
      <c r="B41" s="8" t="s">
        <v>65</v>
      </c>
      <c r="C41" s="8" t="s">
        <v>68</v>
      </c>
      <c r="D41" s="8" t="s">
        <v>12</v>
      </c>
      <c r="E41" s="10"/>
      <c r="F41" s="42"/>
      <c r="G41" s="27"/>
      <c r="H41" s="27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ht="15.75">
      <c r="A42" s="23" t="s">
        <v>125</v>
      </c>
      <c r="B42" s="8" t="s">
        <v>109</v>
      </c>
      <c r="C42" s="8" t="s">
        <v>74</v>
      </c>
      <c r="D42" s="24">
        <f>E39/E2</f>
        <v>0</v>
      </c>
      <c r="E42" s="10"/>
      <c r="F42" s="42"/>
      <c r="G42" s="27"/>
      <c r="H42" s="27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1" customFormat="1" ht="31.5">
      <c r="A43" s="23" t="s">
        <v>126</v>
      </c>
      <c r="B43" s="8" t="s">
        <v>107</v>
      </c>
      <c r="C43" s="8" t="s">
        <v>68</v>
      </c>
      <c r="D43" s="8" t="s">
        <v>15</v>
      </c>
      <c r="E43" s="10">
        <f>431.48</f>
        <v>431.48</v>
      </c>
      <c r="F43" s="42"/>
      <c r="G43" s="27"/>
      <c r="H43" s="27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1" customFormat="1" ht="15.75">
      <c r="A44" s="23" t="s">
        <v>127</v>
      </c>
      <c r="B44" s="8" t="s">
        <v>108</v>
      </c>
      <c r="C44" s="8" t="s">
        <v>68</v>
      </c>
      <c r="D44" s="8" t="s">
        <v>34</v>
      </c>
      <c r="E44" s="10"/>
      <c r="F44" s="42"/>
      <c r="G44" s="27"/>
      <c r="H44" s="27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11" customFormat="1" ht="15.75">
      <c r="A45" s="23" t="s">
        <v>128</v>
      </c>
      <c r="B45" s="8" t="s">
        <v>65</v>
      </c>
      <c r="C45" s="8" t="s">
        <v>68</v>
      </c>
      <c r="D45" s="8" t="s">
        <v>12</v>
      </c>
      <c r="E45" s="10"/>
      <c r="F45" s="42"/>
      <c r="G45" s="27"/>
      <c r="H45" s="27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s="11" customFormat="1" ht="15.75">
      <c r="A46" s="23" t="s">
        <v>129</v>
      </c>
      <c r="B46" s="8" t="s">
        <v>109</v>
      </c>
      <c r="C46" s="8" t="s">
        <v>74</v>
      </c>
      <c r="D46" s="46">
        <f>E43/E2</f>
        <v>0.17034077630041375</v>
      </c>
      <c r="E46" s="10"/>
      <c r="F46" s="42"/>
      <c r="G46" s="27"/>
      <c r="H46" s="27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11" customFormat="1" ht="31.5">
      <c r="A47" s="23" t="s">
        <v>336</v>
      </c>
      <c r="B47" s="8" t="s">
        <v>107</v>
      </c>
      <c r="C47" s="8" t="s">
        <v>68</v>
      </c>
      <c r="D47" s="8" t="s">
        <v>16</v>
      </c>
      <c r="E47" s="10">
        <f>1017.81</f>
        <v>1017.81</v>
      </c>
      <c r="F47" s="42"/>
      <c r="G47" s="27"/>
      <c r="H47" s="27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11" customFormat="1" ht="15.75">
      <c r="A48" s="23" t="s">
        <v>337</v>
      </c>
      <c r="B48" s="8" t="s">
        <v>108</v>
      </c>
      <c r="C48" s="8" t="s">
        <v>68</v>
      </c>
      <c r="D48" s="8" t="s">
        <v>17</v>
      </c>
      <c r="E48" s="10"/>
      <c r="F48" s="42"/>
      <c r="G48" s="27"/>
      <c r="H48" s="27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11" customFormat="1" ht="15.75">
      <c r="A49" s="23" t="s">
        <v>338</v>
      </c>
      <c r="B49" s="8" t="s">
        <v>65</v>
      </c>
      <c r="C49" s="8" t="s">
        <v>68</v>
      </c>
      <c r="D49" s="8" t="s">
        <v>12</v>
      </c>
      <c r="E49" s="10"/>
      <c r="F49" s="42"/>
      <c r="G49" s="27"/>
      <c r="H49" s="27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11" customFormat="1" ht="15.75">
      <c r="A50" s="23" t="s">
        <v>339</v>
      </c>
      <c r="B50" s="8" t="s">
        <v>109</v>
      </c>
      <c r="C50" s="8" t="s">
        <v>74</v>
      </c>
      <c r="D50" s="24">
        <f>E47/E2</f>
        <v>0.4018136310520165</v>
      </c>
      <c r="E50" s="10"/>
      <c r="F50" s="42"/>
      <c r="G50" s="27"/>
      <c r="H50" s="27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11" customFormat="1" ht="47.25">
      <c r="A51" s="23" t="s">
        <v>340</v>
      </c>
      <c r="B51" s="8" t="s">
        <v>107</v>
      </c>
      <c r="C51" s="8" t="s">
        <v>68</v>
      </c>
      <c r="D51" s="24" t="s">
        <v>327</v>
      </c>
      <c r="E51" s="10">
        <v>0</v>
      </c>
      <c r="F51" s="42"/>
      <c r="G51" s="27"/>
      <c r="H51" s="27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s="11" customFormat="1" ht="15.75">
      <c r="A52" s="23" t="s">
        <v>341</v>
      </c>
      <c r="B52" s="8" t="s">
        <v>108</v>
      </c>
      <c r="C52" s="8" t="s">
        <v>68</v>
      </c>
      <c r="D52" s="24" t="s">
        <v>148</v>
      </c>
      <c r="E52" s="10"/>
      <c r="F52" s="42"/>
      <c r="G52" s="27"/>
      <c r="H52" s="27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1" customFormat="1" ht="15.75">
      <c r="A53" s="23" t="s">
        <v>342</v>
      </c>
      <c r="B53" s="8" t="s">
        <v>65</v>
      </c>
      <c r="C53" s="8" t="s">
        <v>68</v>
      </c>
      <c r="D53" s="24" t="s">
        <v>12</v>
      </c>
      <c r="E53" s="10"/>
      <c r="F53" s="42"/>
      <c r="G53" s="27"/>
      <c r="H53" s="27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1" customFormat="1" ht="15.75">
      <c r="A54" s="23" t="s">
        <v>343</v>
      </c>
      <c r="B54" s="8" t="s">
        <v>109</v>
      </c>
      <c r="C54" s="8" t="s">
        <v>74</v>
      </c>
      <c r="D54" s="24">
        <f>E51/E2</f>
        <v>0</v>
      </c>
      <c r="E54" s="10"/>
      <c r="F54" s="42"/>
      <c r="G54" s="27"/>
      <c r="H54" s="27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11" customFormat="1" ht="31.5">
      <c r="A55" s="23" t="s">
        <v>344</v>
      </c>
      <c r="B55" s="8" t="s">
        <v>107</v>
      </c>
      <c r="C55" s="8" t="s">
        <v>68</v>
      </c>
      <c r="D55" s="24" t="s">
        <v>326</v>
      </c>
      <c r="E55" s="10">
        <v>0</v>
      </c>
      <c r="F55" s="42"/>
      <c r="G55" s="27"/>
      <c r="H55" s="27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1" customFormat="1" ht="15.75">
      <c r="A56" s="23" t="s">
        <v>345</v>
      </c>
      <c r="B56" s="8" t="s">
        <v>108</v>
      </c>
      <c r="C56" s="8" t="s">
        <v>68</v>
      </c>
      <c r="D56" s="24" t="s">
        <v>148</v>
      </c>
      <c r="E56" s="10"/>
      <c r="F56" s="42"/>
      <c r="G56" s="27"/>
      <c r="H56" s="27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11" customFormat="1" ht="15.75">
      <c r="A57" s="23" t="s">
        <v>346</v>
      </c>
      <c r="B57" s="8" t="s">
        <v>65</v>
      </c>
      <c r="C57" s="8" t="s">
        <v>68</v>
      </c>
      <c r="D57" s="24" t="s">
        <v>12</v>
      </c>
      <c r="E57" s="10"/>
      <c r="F57" s="42"/>
      <c r="G57" s="27"/>
      <c r="H57" s="27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s="11" customFormat="1" ht="15.75">
      <c r="A58" s="23" t="s">
        <v>347</v>
      </c>
      <c r="B58" s="8" t="s">
        <v>109</v>
      </c>
      <c r="C58" s="8" t="s">
        <v>74</v>
      </c>
      <c r="D58" s="24">
        <f>E55/E2</f>
        <v>0</v>
      </c>
      <c r="E58" s="10"/>
      <c r="F58" s="42"/>
      <c r="G58" s="27"/>
      <c r="H58" s="27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22" customFormat="1" ht="24.75" customHeight="1">
      <c r="A59" s="43" t="s">
        <v>130</v>
      </c>
      <c r="B59" s="20" t="s">
        <v>105</v>
      </c>
      <c r="C59" s="20" t="s">
        <v>68</v>
      </c>
      <c r="D59" s="20" t="s">
        <v>18</v>
      </c>
      <c r="E59" s="21"/>
      <c r="F59" s="33"/>
      <c r="G59" s="28"/>
      <c r="H59" s="28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131</v>
      </c>
      <c r="B60" s="8" t="s">
        <v>106</v>
      </c>
      <c r="C60" s="8" t="s">
        <v>74</v>
      </c>
      <c r="D60" s="8">
        <f>E60</f>
        <v>22193.8704</v>
      </c>
      <c r="E60" s="32">
        <f>'[2]Управл 2017'!$P$65</f>
        <v>22193.8704</v>
      </c>
      <c r="F60" s="42"/>
      <c r="G60" s="27"/>
      <c r="H60" s="27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11" customFormat="1" ht="31.5">
      <c r="A61" s="23" t="s">
        <v>132</v>
      </c>
      <c r="B61" s="8" t="s">
        <v>107</v>
      </c>
      <c r="C61" s="8" t="s">
        <v>68</v>
      </c>
      <c r="D61" s="8" t="s">
        <v>19</v>
      </c>
      <c r="E61" s="21"/>
      <c r="F61" s="42"/>
      <c r="G61" s="27"/>
      <c r="H61" s="27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11" customFormat="1" ht="15.75">
      <c r="A62" s="23" t="s">
        <v>133</v>
      </c>
      <c r="B62" s="8" t="s">
        <v>108</v>
      </c>
      <c r="C62" s="8" t="s">
        <v>68</v>
      </c>
      <c r="D62" s="8" t="s">
        <v>20</v>
      </c>
      <c r="E62" s="21"/>
      <c r="F62" s="42"/>
      <c r="G62" s="27"/>
      <c r="H62" s="27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11" customFormat="1" ht="15.75">
      <c r="A63" s="23" t="s">
        <v>134</v>
      </c>
      <c r="B63" s="8" t="s">
        <v>65</v>
      </c>
      <c r="C63" s="8" t="s">
        <v>68</v>
      </c>
      <c r="D63" s="8" t="s">
        <v>12</v>
      </c>
      <c r="E63" s="21"/>
      <c r="F63" s="42"/>
      <c r="G63" s="27"/>
      <c r="H63" s="27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11" customFormat="1" ht="15.75">
      <c r="A64" s="23" t="s">
        <v>135</v>
      </c>
      <c r="B64" s="8" t="s">
        <v>109</v>
      </c>
      <c r="C64" s="8" t="s">
        <v>74</v>
      </c>
      <c r="D64" s="47">
        <f>E60/E2</f>
        <v>8.761752834538736</v>
      </c>
      <c r="E64" s="21"/>
      <c r="F64" s="42"/>
      <c r="G64" s="27"/>
      <c r="H64" s="27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22" customFormat="1" ht="15.75">
      <c r="A65" s="43" t="s">
        <v>136</v>
      </c>
      <c r="B65" s="20" t="s">
        <v>105</v>
      </c>
      <c r="C65" s="20" t="s">
        <v>68</v>
      </c>
      <c r="D65" s="20" t="s">
        <v>374</v>
      </c>
      <c r="E65" s="21">
        <v>25200</v>
      </c>
      <c r="F65" s="33"/>
      <c r="G65" s="28"/>
      <c r="H65" s="28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137</v>
      </c>
      <c r="B66" s="8" t="s">
        <v>106</v>
      </c>
      <c r="C66" s="8" t="s">
        <v>74</v>
      </c>
      <c r="D66" s="8">
        <f>E65</f>
        <v>25200</v>
      </c>
      <c r="E66" s="21"/>
      <c r="F66" s="42"/>
      <c r="G66" s="27"/>
      <c r="H66" s="27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11" customFormat="1" ht="31.5">
      <c r="A67" s="23" t="s">
        <v>138</v>
      </c>
      <c r="B67" s="8" t="s">
        <v>107</v>
      </c>
      <c r="C67" s="8" t="s">
        <v>68</v>
      </c>
      <c r="D67" s="8" t="s">
        <v>374</v>
      </c>
      <c r="E67" s="21"/>
      <c r="F67" s="42"/>
      <c r="G67" s="27"/>
      <c r="H67" s="27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11" customFormat="1" ht="15.75">
      <c r="A68" s="23" t="s">
        <v>139</v>
      </c>
      <c r="B68" s="8" t="s">
        <v>108</v>
      </c>
      <c r="C68" s="8" t="s">
        <v>68</v>
      </c>
      <c r="D68" s="8" t="s">
        <v>27</v>
      </c>
      <c r="E68" s="21"/>
      <c r="F68" s="42"/>
      <c r="G68" s="27"/>
      <c r="H68" s="27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11" customFormat="1" ht="15.75">
      <c r="A69" s="23" t="s">
        <v>140</v>
      </c>
      <c r="B69" s="8" t="s">
        <v>65</v>
      </c>
      <c r="C69" s="8" t="s">
        <v>68</v>
      </c>
      <c r="D69" s="8" t="s">
        <v>12</v>
      </c>
      <c r="E69" s="21"/>
      <c r="F69" s="42"/>
      <c r="G69" s="27"/>
      <c r="H69" s="27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11" customFormat="1" ht="15.75">
      <c r="A70" s="23" t="s">
        <v>141</v>
      </c>
      <c r="B70" s="8" t="s">
        <v>109</v>
      </c>
      <c r="C70" s="8" t="s">
        <v>74</v>
      </c>
      <c r="D70" s="48">
        <f>E65/E2</f>
        <v>9.948520354988473</v>
      </c>
      <c r="E70" s="21"/>
      <c r="F70" s="42"/>
      <c r="G70" s="27"/>
      <c r="H70" s="27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22" customFormat="1" ht="15.75">
      <c r="A71" s="43" t="s">
        <v>142</v>
      </c>
      <c r="B71" s="20" t="s">
        <v>105</v>
      </c>
      <c r="C71" s="20" t="s">
        <v>68</v>
      </c>
      <c r="D71" s="20" t="s">
        <v>23</v>
      </c>
      <c r="E71" s="21"/>
      <c r="F71" s="33"/>
      <c r="G71" s="28"/>
      <c r="H71" s="28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143</v>
      </c>
      <c r="B72" s="8" t="s">
        <v>106</v>
      </c>
      <c r="C72" s="8" t="s">
        <v>74</v>
      </c>
      <c r="D72" s="8">
        <f>E72</f>
        <v>37247.85</v>
      </c>
      <c r="E72" s="21">
        <v>37247.85</v>
      </c>
      <c r="F72" s="42"/>
      <c r="G72" s="27"/>
      <c r="H72" s="27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11" customFormat="1" ht="31.5">
      <c r="A73" s="23" t="s">
        <v>144</v>
      </c>
      <c r="B73" s="8" t="s">
        <v>107</v>
      </c>
      <c r="C73" s="8" t="s">
        <v>68</v>
      </c>
      <c r="D73" s="8" t="s">
        <v>7</v>
      </c>
      <c r="E73" s="21"/>
      <c r="F73" s="42"/>
      <c r="G73" s="27"/>
      <c r="H73" s="27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11" customFormat="1" ht="15.75">
      <c r="A74" s="23" t="s">
        <v>145</v>
      </c>
      <c r="B74" s="8" t="s">
        <v>108</v>
      </c>
      <c r="C74" s="8" t="s">
        <v>68</v>
      </c>
      <c r="D74" s="8" t="s">
        <v>20</v>
      </c>
      <c r="E74" s="21"/>
      <c r="F74" s="42"/>
      <c r="G74" s="27"/>
      <c r="H74" s="27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s="11" customFormat="1" ht="15.75">
      <c r="A75" s="23" t="s">
        <v>146</v>
      </c>
      <c r="B75" s="8" t="s">
        <v>65</v>
      </c>
      <c r="C75" s="8" t="s">
        <v>68</v>
      </c>
      <c r="D75" s="8" t="s">
        <v>12</v>
      </c>
      <c r="E75" s="21"/>
      <c r="F75" s="42"/>
      <c r="G75" s="27"/>
      <c r="H75" s="27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11" customFormat="1" ht="15.75">
      <c r="A76" s="23" t="s">
        <v>147</v>
      </c>
      <c r="B76" s="8" t="s">
        <v>109</v>
      </c>
      <c r="C76" s="8" t="s">
        <v>74</v>
      </c>
      <c r="D76" s="47">
        <f>E72/E2</f>
        <v>14.704801345418943</v>
      </c>
      <c r="E76" s="21"/>
      <c r="F76" s="42"/>
      <c r="G76" s="27"/>
      <c r="H76" s="27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22" customFormat="1" ht="31.5">
      <c r="A77" s="43" t="s">
        <v>149</v>
      </c>
      <c r="B77" s="20" t="s">
        <v>105</v>
      </c>
      <c r="C77" s="20" t="s">
        <v>68</v>
      </c>
      <c r="D77" s="20" t="s">
        <v>55</v>
      </c>
      <c r="E77" s="21"/>
      <c r="F77" s="35"/>
      <c r="G77" s="28"/>
      <c r="H77" s="28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150</v>
      </c>
      <c r="B78" s="8" t="s">
        <v>106</v>
      </c>
      <c r="C78" s="8" t="s">
        <v>74</v>
      </c>
      <c r="D78" s="8">
        <f>E79</f>
        <v>9336.1</v>
      </c>
      <c r="E78" s="10"/>
      <c r="F78" s="42"/>
      <c r="G78" s="27"/>
      <c r="H78" s="27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s="11" customFormat="1" ht="31.5">
      <c r="A79" s="23" t="s">
        <v>151</v>
      </c>
      <c r="B79" s="8" t="s">
        <v>107</v>
      </c>
      <c r="C79" s="8" t="s">
        <v>68</v>
      </c>
      <c r="D79" s="8" t="s">
        <v>55</v>
      </c>
      <c r="E79" s="30">
        <f>9336.1</f>
        <v>9336.1</v>
      </c>
      <c r="F79" s="34"/>
      <c r="G79" s="27">
        <v>7523.16</v>
      </c>
      <c r="H79" s="27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s="11" customFormat="1" ht="15.75">
      <c r="A80" s="23" t="s">
        <v>152</v>
      </c>
      <c r="B80" s="8" t="s">
        <v>108</v>
      </c>
      <c r="C80" s="8" t="s">
        <v>68</v>
      </c>
      <c r="D80" s="8" t="s">
        <v>148</v>
      </c>
      <c r="E80" s="10"/>
      <c r="F80" s="42"/>
      <c r="G80" s="27"/>
      <c r="H80" s="27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s="11" customFormat="1" ht="15.75">
      <c r="A81" s="23" t="s">
        <v>153</v>
      </c>
      <c r="B81" s="8" t="s">
        <v>65</v>
      </c>
      <c r="C81" s="8" t="s">
        <v>68</v>
      </c>
      <c r="D81" s="8" t="s">
        <v>12</v>
      </c>
      <c r="E81" s="10"/>
      <c r="F81" s="42"/>
      <c r="G81" s="27"/>
      <c r="H81" s="27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s="11" customFormat="1" ht="15.75">
      <c r="A82" s="23" t="s">
        <v>154</v>
      </c>
      <c r="B82" s="8" t="s">
        <v>109</v>
      </c>
      <c r="C82" s="8" t="s">
        <v>74</v>
      </c>
      <c r="D82" s="47">
        <f>E79/E2</f>
        <v>3.6857294002463443</v>
      </c>
      <c r="E82" s="10"/>
      <c r="F82" s="42"/>
      <c r="G82" s="27"/>
      <c r="H82" s="27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s="22" customFormat="1" ht="31.5">
      <c r="A83" s="43" t="s">
        <v>155</v>
      </c>
      <c r="B83" s="20" t="s">
        <v>105</v>
      </c>
      <c r="C83" s="20" t="s">
        <v>68</v>
      </c>
      <c r="D83" s="20" t="s">
        <v>56</v>
      </c>
      <c r="E83" s="10">
        <f>13478.84+3263.7</f>
        <v>16742.54</v>
      </c>
      <c r="F83" s="36"/>
      <c r="G83" s="28"/>
      <c r="H83" s="28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156</v>
      </c>
      <c r="B84" s="8" t="s">
        <v>106</v>
      </c>
      <c r="C84" s="8" t="s">
        <v>74</v>
      </c>
      <c r="D84" s="8">
        <f>E83</f>
        <v>16742.54</v>
      </c>
      <c r="E84" s="10"/>
      <c r="F84" s="42">
        <v>56</v>
      </c>
      <c r="G84" s="27"/>
      <c r="H84" s="27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s="11" customFormat="1" ht="31.5">
      <c r="A85" s="23" t="s">
        <v>157</v>
      </c>
      <c r="B85" s="8" t="s">
        <v>107</v>
      </c>
      <c r="C85" s="8" t="s">
        <v>68</v>
      </c>
      <c r="D85" s="8" t="s">
        <v>56</v>
      </c>
      <c r="E85" s="10"/>
      <c r="F85" s="42"/>
      <c r="G85" s="27"/>
      <c r="H85" s="27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s="11" customFormat="1" ht="31.5">
      <c r="A86" s="23" t="s">
        <v>158</v>
      </c>
      <c r="B86" s="8" t="s">
        <v>108</v>
      </c>
      <c r="C86" s="8" t="s">
        <v>68</v>
      </c>
      <c r="D86" s="8" t="s">
        <v>377</v>
      </c>
      <c r="E86" s="10"/>
      <c r="F86" s="42"/>
      <c r="G86" s="27"/>
      <c r="H86" s="27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s="11" customFormat="1" ht="15.75">
      <c r="A87" s="23" t="s">
        <v>159</v>
      </c>
      <c r="B87" s="8" t="s">
        <v>65</v>
      </c>
      <c r="C87" s="8" t="s">
        <v>68</v>
      </c>
      <c r="D87" s="8" t="s">
        <v>22</v>
      </c>
      <c r="E87" s="10"/>
      <c r="F87" s="42"/>
      <c r="G87" s="27"/>
      <c r="H87" s="27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s="11" customFormat="1" ht="15.75">
      <c r="A88" s="23" t="s">
        <v>160</v>
      </c>
      <c r="B88" s="8" t="s">
        <v>109</v>
      </c>
      <c r="C88" s="8" t="s">
        <v>74</v>
      </c>
      <c r="D88" s="47">
        <f>E83/F84</f>
        <v>298.9739285714286</v>
      </c>
      <c r="E88" s="10"/>
      <c r="F88" s="42"/>
      <c r="G88" s="27"/>
      <c r="H88" s="27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s="22" customFormat="1" ht="15.75">
      <c r="A89" s="43" t="s">
        <v>161</v>
      </c>
      <c r="B89" s="20" t="s">
        <v>105</v>
      </c>
      <c r="C89" s="20" t="s">
        <v>68</v>
      </c>
      <c r="D89" s="20" t="s">
        <v>24</v>
      </c>
      <c r="E89" s="21"/>
      <c r="F89" s="33"/>
      <c r="G89" s="28"/>
      <c r="H89" s="28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162</v>
      </c>
      <c r="B90" s="8" t="s">
        <v>106</v>
      </c>
      <c r="C90" s="8" t="s">
        <v>74</v>
      </c>
      <c r="D90" s="8">
        <f>E91+E95</f>
        <v>39718.19759999999</v>
      </c>
      <c r="E90" s="21"/>
      <c r="F90" s="33"/>
      <c r="G90" s="27"/>
      <c r="H90" s="27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s="11" customFormat="1" ht="31.5">
      <c r="A91" s="23" t="s">
        <v>163</v>
      </c>
      <c r="B91" s="8" t="s">
        <v>107</v>
      </c>
      <c r="C91" s="8" t="s">
        <v>68</v>
      </c>
      <c r="D91" s="8" t="s">
        <v>6</v>
      </c>
      <c r="E91" s="32">
        <f>'[2]Управл 2017'!$V$65</f>
        <v>12829.47</v>
      </c>
      <c r="F91" s="36">
        <f>'[1]ук(2016)'!$AJ$75</f>
        <v>21663.63208896</v>
      </c>
      <c r="G91" s="27"/>
      <c r="H91" s="27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s="11" customFormat="1" ht="15.75">
      <c r="A92" s="23" t="s">
        <v>164</v>
      </c>
      <c r="B92" s="8" t="s">
        <v>108</v>
      </c>
      <c r="C92" s="8" t="s">
        <v>68</v>
      </c>
      <c r="D92" s="8" t="s">
        <v>25</v>
      </c>
      <c r="E92" s="21"/>
      <c r="F92" s="33"/>
      <c r="G92" s="27"/>
      <c r="H92" s="27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s="11" customFormat="1" ht="15.75">
      <c r="A93" s="23" t="s">
        <v>165</v>
      </c>
      <c r="B93" s="8" t="s">
        <v>65</v>
      </c>
      <c r="C93" s="8" t="s">
        <v>68</v>
      </c>
      <c r="D93" s="8" t="s">
        <v>12</v>
      </c>
      <c r="E93" s="21"/>
      <c r="F93" s="33"/>
      <c r="G93" s="27"/>
      <c r="H93" s="27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s="11" customFormat="1" ht="15.75">
      <c r="A94" s="23" t="s">
        <v>166</v>
      </c>
      <c r="B94" s="8" t="s">
        <v>109</v>
      </c>
      <c r="C94" s="8" t="s">
        <v>74</v>
      </c>
      <c r="D94" s="47">
        <f>E91/E2</f>
        <v>5.0648509301076965</v>
      </c>
      <c r="E94" s="21"/>
      <c r="F94" s="33"/>
      <c r="G94" s="27"/>
      <c r="H94" s="27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s="11" customFormat="1" ht="31.5">
      <c r="A95" s="23" t="s">
        <v>167</v>
      </c>
      <c r="B95" s="8" t="s">
        <v>107</v>
      </c>
      <c r="C95" s="8" t="s">
        <v>68</v>
      </c>
      <c r="D95" s="8" t="s">
        <v>5</v>
      </c>
      <c r="E95" s="31">
        <f>'[2]Управл 2017'!$Z$65</f>
        <v>26888.727599999995</v>
      </c>
      <c r="F95" s="36">
        <f>'[1]ук(2016)'!$AJ$77</f>
        <v>56993.399999999994</v>
      </c>
      <c r="G95" s="27">
        <v>53779.72</v>
      </c>
      <c r="H95" s="27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s="11" customFormat="1" ht="15.75">
      <c r="A96" s="23" t="s">
        <v>168</v>
      </c>
      <c r="B96" s="8" t="s">
        <v>108</v>
      </c>
      <c r="C96" s="8" t="s">
        <v>68</v>
      </c>
      <c r="D96" s="8" t="s">
        <v>20</v>
      </c>
      <c r="E96" s="21"/>
      <c r="F96" s="33"/>
      <c r="G96" s="27"/>
      <c r="H96" s="27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s="11" customFormat="1" ht="15.75">
      <c r="A97" s="23" t="s">
        <v>169</v>
      </c>
      <c r="B97" s="8" t="s">
        <v>65</v>
      </c>
      <c r="C97" s="8" t="s">
        <v>68</v>
      </c>
      <c r="D97" s="8" t="s">
        <v>12</v>
      </c>
      <c r="E97" s="21"/>
      <c r="F97" s="33"/>
      <c r="G97" s="27"/>
      <c r="H97" s="27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s="11" customFormat="1" ht="15.75">
      <c r="A98" s="23" t="s">
        <v>170</v>
      </c>
      <c r="B98" s="8" t="s">
        <v>109</v>
      </c>
      <c r="C98" s="8" t="s">
        <v>74</v>
      </c>
      <c r="D98" s="47">
        <f>E95/E2</f>
        <v>10.615200549537313</v>
      </c>
      <c r="E98" s="21"/>
      <c r="F98" s="33"/>
      <c r="G98" s="27"/>
      <c r="H98" s="27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s="22" customFormat="1" ht="47.25">
      <c r="A99" s="43" t="s">
        <v>172</v>
      </c>
      <c r="B99" s="20" t="s">
        <v>105</v>
      </c>
      <c r="C99" s="20" t="s">
        <v>68</v>
      </c>
      <c r="D99" s="20" t="s">
        <v>26</v>
      </c>
      <c r="E99" s="21"/>
      <c r="F99" s="37" t="s">
        <v>335</v>
      </c>
      <c r="G99" s="28"/>
      <c r="H99" s="28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173</v>
      </c>
      <c r="B100" s="8" t="s">
        <v>106</v>
      </c>
      <c r="C100" s="8" t="s">
        <v>74</v>
      </c>
      <c r="D100" s="8">
        <f>E101+E105</f>
        <v>245.38</v>
      </c>
      <c r="E100" s="10"/>
      <c r="F100" s="37">
        <v>454.4</v>
      </c>
      <c r="G100" s="27"/>
      <c r="H100" s="27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s="11" customFormat="1" ht="31.5">
      <c r="A101" s="23" t="s">
        <v>174</v>
      </c>
      <c r="B101" s="8" t="s">
        <v>107</v>
      </c>
      <c r="C101" s="8" t="s">
        <v>68</v>
      </c>
      <c r="D101" s="8" t="s">
        <v>9</v>
      </c>
      <c r="E101" s="10">
        <v>0</v>
      </c>
      <c r="F101" s="52" t="s">
        <v>372</v>
      </c>
      <c r="G101" s="27"/>
      <c r="H101" s="27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s="11" customFormat="1" ht="15.75">
      <c r="A102" s="23" t="s">
        <v>175</v>
      </c>
      <c r="B102" s="8" t="s">
        <v>108</v>
      </c>
      <c r="C102" s="8" t="s">
        <v>68</v>
      </c>
      <c r="D102" s="8" t="s">
        <v>27</v>
      </c>
      <c r="E102" s="10"/>
      <c r="F102" s="52"/>
      <c r="G102" s="27"/>
      <c r="H102" s="27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s="11" customFormat="1" ht="15.75">
      <c r="A103" s="23" t="s">
        <v>176</v>
      </c>
      <c r="B103" s="8" t="s">
        <v>65</v>
      </c>
      <c r="C103" s="8" t="s">
        <v>68</v>
      </c>
      <c r="D103" s="8" t="s">
        <v>171</v>
      </c>
      <c r="E103" s="10"/>
      <c r="F103" s="42"/>
      <c r="G103" s="27"/>
      <c r="H103" s="27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s="11" customFormat="1" ht="31.5">
      <c r="A104" s="23" t="s">
        <v>177</v>
      </c>
      <c r="B104" s="8" t="s">
        <v>109</v>
      </c>
      <c r="C104" s="8" t="s">
        <v>74</v>
      </c>
      <c r="D104" s="47">
        <f>E101/F100</f>
        <v>0</v>
      </c>
      <c r="E104" s="10"/>
      <c r="F104" s="37" t="s">
        <v>335</v>
      </c>
      <c r="G104" s="27"/>
      <c r="H104" s="27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s="11" customFormat="1" ht="31.5">
      <c r="A105" s="23" t="s">
        <v>178</v>
      </c>
      <c r="B105" s="8" t="s">
        <v>107</v>
      </c>
      <c r="C105" s="8" t="s">
        <v>68</v>
      </c>
      <c r="D105" s="8" t="s">
        <v>8</v>
      </c>
      <c r="E105" s="30">
        <f>245.38</f>
        <v>245.38</v>
      </c>
      <c r="F105" s="38">
        <v>454.4</v>
      </c>
      <c r="G105" s="27">
        <v>245.38</v>
      </c>
      <c r="H105" s="27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s="11" customFormat="1" ht="15.75">
      <c r="A106" s="23" t="s">
        <v>179</v>
      </c>
      <c r="B106" s="8" t="s">
        <v>108</v>
      </c>
      <c r="C106" s="8" t="s">
        <v>68</v>
      </c>
      <c r="D106" s="8" t="s">
        <v>28</v>
      </c>
      <c r="E106" s="10"/>
      <c r="F106" s="42"/>
      <c r="G106" s="27"/>
      <c r="H106" s="27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s="11" customFormat="1" ht="15.75">
      <c r="A107" s="23" t="s">
        <v>180</v>
      </c>
      <c r="B107" s="8" t="s">
        <v>65</v>
      </c>
      <c r="C107" s="8" t="s">
        <v>68</v>
      </c>
      <c r="D107" s="8" t="s">
        <v>12</v>
      </c>
      <c r="E107" s="10"/>
      <c r="F107" s="42"/>
      <c r="G107" s="27"/>
      <c r="H107" s="27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s="11" customFormat="1" ht="15.75">
      <c r="A108" s="23" t="s">
        <v>181</v>
      </c>
      <c r="B108" s="8" t="s">
        <v>109</v>
      </c>
      <c r="C108" s="8" t="s">
        <v>74</v>
      </c>
      <c r="D108" s="47">
        <f>E105/F105</f>
        <v>0.5400088028169014</v>
      </c>
      <c r="E108" s="10"/>
      <c r="F108" s="42"/>
      <c r="G108" s="27"/>
      <c r="H108" s="27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s="22" customFormat="1" ht="63">
      <c r="A109" s="43" t="s">
        <v>182</v>
      </c>
      <c r="B109" s="20" t="s">
        <v>105</v>
      </c>
      <c r="C109" s="20" t="s">
        <v>68</v>
      </c>
      <c r="D109" s="20" t="s">
        <v>29</v>
      </c>
      <c r="E109" s="21"/>
      <c r="F109" s="42"/>
      <c r="G109" s="28"/>
      <c r="H109" s="28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1" customFormat="1" ht="15.75">
      <c r="A110" s="23" t="s">
        <v>183</v>
      </c>
      <c r="B110" s="8" t="s">
        <v>106</v>
      </c>
      <c r="C110" s="8" t="s">
        <v>74</v>
      </c>
      <c r="D110" s="24">
        <f>E111+E115+E123+E127+E131+E135+E139+E143+E147+E151+E155+E159+E163+E119</f>
        <v>69134.56000000001</v>
      </c>
      <c r="E110" s="10"/>
      <c r="F110" s="42"/>
      <c r="G110" s="27"/>
      <c r="H110" s="27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s="11" customFormat="1" ht="31.5">
      <c r="A111" s="23" t="s">
        <v>184</v>
      </c>
      <c r="B111" s="8" t="s">
        <v>107</v>
      </c>
      <c r="C111" s="8" t="s">
        <v>68</v>
      </c>
      <c r="D111" s="8" t="s">
        <v>30</v>
      </c>
      <c r="E111" s="10">
        <f>1311.19</f>
        <v>1311.19</v>
      </c>
      <c r="F111" s="42"/>
      <c r="G111" s="27"/>
      <c r="H111" s="27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s="11" customFormat="1" ht="15.75">
      <c r="A112" s="23" t="s">
        <v>185</v>
      </c>
      <c r="B112" s="8" t="s">
        <v>108</v>
      </c>
      <c r="C112" s="8" t="s">
        <v>68</v>
      </c>
      <c r="D112" s="8" t="s">
        <v>25</v>
      </c>
      <c r="E112" s="10"/>
      <c r="F112" s="42"/>
      <c r="G112" s="27"/>
      <c r="H112" s="27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s="11" customFormat="1" ht="15.75">
      <c r="A113" s="23" t="s">
        <v>186</v>
      </c>
      <c r="B113" s="8" t="s">
        <v>65</v>
      </c>
      <c r="C113" s="8" t="s">
        <v>68</v>
      </c>
      <c r="D113" s="8" t="s">
        <v>12</v>
      </c>
      <c r="E113" s="10"/>
      <c r="F113" s="42"/>
      <c r="G113" s="27"/>
      <c r="H113" s="27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s="11" customFormat="1" ht="15.75">
      <c r="A114" s="23" t="s">
        <v>187</v>
      </c>
      <c r="B114" s="8" t="s">
        <v>109</v>
      </c>
      <c r="C114" s="8" t="s">
        <v>74</v>
      </c>
      <c r="D114" s="47">
        <f>E111/E2</f>
        <v>0.5176349366768784</v>
      </c>
      <c r="E114" s="10"/>
      <c r="F114" s="42"/>
      <c r="G114" s="27"/>
      <c r="H114" s="27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s="11" customFormat="1" ht="31.5">
      <c r="A115" s="23" t="s">
        <v>188</v>
      </c>
      <c r="B115" s="8" t="s">
        <v>107</v>
      </c>
      <c r="C115" s="8" t="s">
        <v>68</v>
      </c>
      <c r="D115" s="8" t="s">
        <v>31</v>
      </c>
      <c r="E115" s="49">
        <f>6041.3</f>
        <v>6041.3</v>
      </c>
      <c r="F115" s="42"/>
      <c r="G115" s="27"/>
      <c r="H115" s="27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s="11" customFormat="1" ht="15.75">
      <c r="A116" s="23" t="s">
        <v>189</v>
      </c>
      <c r="B116" s="8" t="s">
        <v>108</v>
      </c>
      <c r="C116" s="8" t="s">
        <v>68</v>
      </c>
      <c r="D116" s="8" t="s">
        <v>32</v>
      </c>
      <c r="E116" s="10"/>
      <c r="F116" s="42"/>
      <c r="G116" s="27"/>
      <c r="H116" s="27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s="11" customFormat="1" ht="15.75">
      <c r="A117" s="23" t="s">
        <v>190</v>
      </c>
      <c r="B117" s="8" t="s">
        <v>65</v>
      </c>
      <c r="C117" s="8" t="s">
        <v>68</v>
      </c>
      <c r="D117" s="8" t="s">
        <v>12</v>
      </c>
      <c r="E117" s="10"/>
      <c r="F117" s="42"/>
      <c r="G117" s="27"/>
      <c r="H117" s="27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s="11" customFormat="1" ht="15.75">
      <c r="A118" s="23" t="s">
        <v>191</v>
      </c>
      <c r="B118" s="8" t="s">
        <v>109</v>
      </c>
      <c r="C118" s="8" t="s">
        <v>74</v>
      </c>
      <c r="D118" s="47">
        <f>E115/E2</f>
        <v>2.3849998420869785</v>
      </c>
      <c r="E118" s="10"/>
      <c r="F118" s="42"/>
      <c r="G118" s="27"/>
      <c r="H118" s="27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s="11" customFormat="1" ht="31.5">
      <c r="A119" s="23"/>
      <c r="B119" s="8" t="s">
        <v>107</v>
      </c>
      <c r="C119" s="8" t="s">
        <v>68</v>
      </c>
      <c r="D119" s="47" t="s">
        <v>376</v>
      </c>
      <c r="E119" s="10">
        <f>1213.96</f>
        <v>1213.96</v>
      </c>
      <c r="F119" s="42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s="11" customFormat="1" ht="15.75">
      <c r="A120" s="23"/>
      <c r="B120" s="8" t="s">
        <v>108</v>
      </c>
      <c r="C120" s="8" t="s">
        <v>68</v>
      </c>
      <c r="D120" s="47" t="s">
        <v>27</v>
      </c>
      <c r="E120" s="10"/>
      <c r="F120" s="42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s="11" customFormat="1" ht="15.75">
      <c r="A121" s="23"/>
      <c r="B121" s="8" t="s">
        <v>65</v>
      </c>
      <c r="C121" s="8" t="s">
        <v>68</v>
      </c>
      <c r="D121" s="47" t="s">
        <v>12</v>
      </c>
      <c r="E121" s="10"/>
      <c r="F121" s="42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s="11" customFormat="1" ht="15.75">
      <c r="A122" s="23"/>
      <c r="B122" s="8" t="s">
        <v>109</v>
      </c>
      <c r="C122" s="8" t="s">
        <v>74</v>
      </c>
      <c r="D122" s="47">
        <f>E119/E2</f>
        <v>0.4792502289738812</v>
      </c>
      <c r="E122" s="10"/>
      <c r="F122" s="42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s="11" customFormat="1" ht="31.5">
      <c r="A123" s="23" t="s">
        <v>192</v>
      </c>
      <c r="B123" s="8" t="s">
        <v>107</v>
      </c>
      <c r="C123" s="8" t="s">
        <v>68</v>
      </c>
      <c r="D123" s="8" t="s">
        <v>3</v>
      </c>
      <c r="E123" s="10">
        <f>1973.62</f>
        <v>1973.62</v>
      </c>
      <c r="F123" s="42"/>
      <c r="G123" s="27"/>
      <c r="H123" s="27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s="11" customFormat="1" ht="15.75">
      <c r="A124" s="23" t="s">
        <v>193</v>
      </c>
      <c r="B124" s="8" t="s">
        <v>108</v>
      </c>
      <c r="C124" s="8" t="s">
        <v>68</v>
      </c>
      <c r="D124" s="8" t="s">
        <v>33</v>
      </c>
      <c r="E124" s="10"/>
      <c r="F124" s="42"/>
      <c r="G124" s="27"/>
      <c r="H124" s="27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s="11" customFormat="1" ht="15.75">
      <c r="A125" s="23" t="s">
        <v>194</v>
      </c>
      <c r="B125" s="8" t="s">
        <v>65</v>
      </c>
      <c r="C125" s="8" t="s">
        <v>68</v>
      </c>
      <c r="D125" s="8" t="s">
        <v>12</v>
      </c>
      <c r="E125" s="10"/>
      <c r="F125" s="42"/>
      <c r="G125" s="27"/>
      <c r="H125" s="27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s="11" customFormat="1" ht="15.75">
      <c r="A126" s="23" t="s">
        <v>195</v>
      </c>
      <c r="B126" s="8" t="s">
        <v>109</v>
      </c>
      <c r="C126" s="8" t="s">
        <v>74</v>
      </c>
      <c r="D126" s="47">
        <f>E123/E2</f>
        <v>0.7791507437703312</v>
      </c>
      <c r="E126" s="10"/>
      <c r="F126" s="42"/>
      <c r="G126" s="27"/>
      <c r="H126" s="27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s="11" customFormat="1" ht="31.5">
      <c r="A127" s="23" t="s">
        <v>196</v>
      </c>
      <c r="B127" s="8" t="s">
        <v>107</v>
      </c>
      <c r="C127" s="8" t="s">
        <v>68</v>
      </c>
      <c r="D127" s="8" t="s">
        <v>2</v>
      </c>
      <c r="E127" s="10">
        <f>21337.77</f>
        <v>21337.77</v>
      </c>
      <c r="F127" s="42"/>
      <c r="G127" s="27"/>
      <c r="H127" s="27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s="11" customFormat="1" ht="15.75">
      <c r="A128" s="23" t="s">
        <v>197</v>
      </c>
      <c r="B128" s="8" t="s">
        <v>108</v>
      </c>
      <c r="C128" s="8" t="s">
        <v>68</v>
      </c>
      <c r="D128" s="8" t="s">
        <v>34</v>
      </c>
      <c r="E128" s="10"/>
      <c r="F128" s="42"/>
      <c r="G128" s="27"/>
      <c r="H128" s="27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s="11" customFormat="1" ht="15.75">
      <c r="A129" s="23" t="s">
        <v>198</v>
      </c>
      <c r="B129" s="8" t="s">
        <v>65</v>
      </c>
      <c r="C129" s="8" t="s">
        <v>68</v>
      </c>
      <c r="D129" s="8" t="s">
        <v>12</v>
      </c>
      <c r="E129" s="10"/>
      <c r="F129" s="42"/>
      <c r="G129" s="27"/>
      <c r="H129" s="27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s="11" customFormat="1" ht="15.75">
      <c r="A130" s="23" t="s">
        <v>199</v>
      </c>
      <c r="B130" s="8" t="s">
        <v>109</v>
      </c>
      <c r="C130" s="8" t="s">
        <v>74</v>
      </c>
      <c r="D130" s="47">
        <f>E127/E2</f>
        <v>8.423779332343745</v>
      </c>
      <c r="E130" s="10"/>
      <c r="F130" s="42"/>
      <c r="G130" s="27"/>
      <c r="H130" s="27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s="11" customFormat="1" ht="47.25">
      <c r="A131" s="23" t="s">
        <v>200</v>
      </c>
      <c r="B131" s="8" t="s">
        <v>107</v>
      </c>
      <c r="C131" s="8" t="s">
        <v>68</v>
      </c>
      <c r="D131" s="8" t="s">
        <v>35</v>
      </c>
      <c r="E131" s="10">
        <f>8112.42+8805.17</f>
        <v>16917.59</v>
      </c>
      <c r="F131" s="42"/>
      <c r="G131" s="27"/>
      <c r="H131" s="27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s="11" customFormat="1" ht="15.75">
      <c r="A132" s="23" t="s">
        <v>201</v>
      </c>
      <c r="B132" s="8" t="s">
        <v>108</v>
      </c>
      <c r="C132" s="8" t="s">
        <v>68</v>
      </c>
      <c r="D132" s="8" t="s">
        <v>36</v>
      </c>
      <c r="E132" s="10"/>
      <c r="F132" s="42"/>
      <c r="G132" s="27"/>
      <c r="H132" s="27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s="11" customFormat="1" ht="15.75">
      <c r="A133" s="23" t="s">
        <v>202</v>
      </c>
      <c r="B133" s="8" t="s">
        <v>65</v>
      </c>
      <c r="C133" s="8" t="s">
        <v>68</v>
      </c>
      <c r="D133" s="8" t="s">
        <v>12</v>
      </c>
      <c r="E133" s="10"/>
      <c r="F133" s="42"/>
      <c r="G133" s="27"/>
      <c r="H133" s="27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s="11" customFormat="1" ht="15.75">
      <c r="A134" s="23" t="s">
        <v>203</v>
      </c>
      <c r="B134" s="8" t="s">
        <v>109</v>
      </c>
      <c r="C134" s="8" t="s">
        <v>74</v>
      </c>
      <c r="D134" s="47">
        <f>E131/E2</f>
        <v>6.67876938382339</v>
      </c>
      <c r="E134" s="10"/>
      <c r="F134" s="42"/>
      <c r="G134" s="27"/>
      <c r="H134" s="27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s="11" customFormat="1" ht="31.5">
      <c r="A135" s="23" t="s">
        <v>204</v>
      </c>
      <c r="B135" s="8" t="s">
        <v>107</v>
      </c>
      <c r="C135" s="8" t="s">
        <v>68</v>
      </c>
      <c r="D135" s="8" t="s">
        <v>37</v>
      </c>
      <c r="E135" s="10">
        <f>8627.53</f>
        <v>8627.53</v>
      </c>
      <c r="F135" s="42"/>
      <c r="G135" s="27"/>
      <c r="H135" s="27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s="11" customFormat="1" ht="15.75">
      <c r="A136" s="23" t="s">
        <v>205</v>
      </c>
      <c r="B136" s="8" t="s">
        <v>108</v>
      </c>
      <c r="C136" s="8" t="s">
        <v>68</v>
      </c>
      <c r="D136" s="8" t="s">
        <v>38</v>
      </c>
      <c r="E136" s="10"/>
      <c r="F136" s="42"/>
      <c r="G136" s="27"/>
      <c r="H136" s="27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s="11" customFormat="1" ht="15.75">
      <c r="A137" s="23" t="s">
        <v>206</v>
      </c>
      <c r="B137" s="8" t="s">
        <v>65</v>
      </c>
      <c r="C137" s="8" t="s">
        <v>68</v>
      </c>
      <c r="D137" s="8" t="s">
        <v>12</v>
      </c>
      <c r="E137" s="10"/>
      <c r="F137" s="42"/>
      <c r="G137" s="27"/>
      <c r="H137" s="27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s="11" customFormat="1" ht="15.75">
      <c r="A138" s="23" t="s">
        <v>207</v>
      </c>
      <c r="B138" s="8" t="s">
        <v>109</v>
      </c>
      <c r="C138" s="8" t="s">
        <v>74</v>
      </c>
      <c r="D138" s="47">
        <f>E135/E2</f>
        <v>3.4059983261219724</v>
      </c>
      <c r="E138" s="10"/>
      <c r="F138" s="42"/>
      <c r="G138" s="27"/>
      <c r="H138" s="27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s="11" customFormat="1" ht="31.5">
      <c r="A139" s="23" t="s">
        <v>208</v>
      </c>
      <c r="B139" s="8" t="s">
        <v>107</v>
      </c>
      <c r="C139" s="8" t="s">
        <v>68</v>
      </c>
      <c r="D139" s="8" t="s">
        <v>39</v>
      </c>
      <c r="E139" s="10">
        <f>4379.63</f>
        <v>4379.63</v>
      </c>
      <c r="F139" s="42"/>
      <c r="G139" s="27"/>
      <c r="H139" s="27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s="11" customFormat="1" ht="15.75">
      <c r="A140" s="23" t="s">
        <v>209</v>
      </c>
      <c r="B140" s="8" t="s">
        <v>108</v>
      </c>
      <c r="C140" s="8" t="s">
        <v>68</v>
      </c>
      <c r="D140" s="8" t="s">
        <v>27</v>
      </c>
      <c r="E140" s="10"/>
      <c r="F140" s="42"/>
      <c r="G140" s="27"/>
      <c r="H140" s="27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s="11" customFormat="1" ht="15.75">
      <c r="A141" s="23" t="s">
        <v>210</v>
      </c>
      <c r="B141" s="8" t="s">
        <v>65</v>
      </c>
      <c r="C141" s="8" t="s">
        <v>68</v>
      </c>
      <c r="D141" s="8" t="s">
        <v>12</v>
      </c>
      <c r="E141" s="10"/>
      <c r="F141" s="42"/>
      <c r="G141" s="27"/>
      <c r="H141" s="27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s="11" customFormat="1" ht="15.75">
      <c r="A142" s="23" t="s">
        <v>211</v>
      </c>
      <c r="B142" s="8" t="s">
        <v>109</v>
      </c>
      <c r="C142" s="8" t="s">
        <v>74</v>
      </c>
      <c r="D142" s="47">
        <f>E139/E2</f>
        <v>1.7290015159650065</v>
      </c>
      <c r="E142" s="10"/>
      <c r="F142" s="42"/>
      <c r="G142" s="27"/>
      <c r="H142" s="27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s="11" customFormat="1" ht="31.5">
      <c r="A143" s="23" t="s">
        <v>212</v>
      </c>
      <c r="B143" s="8" t="s">
        <v>107</v>
      </c>
      <c r="C143" s="8" t="s">
        <v>68</v>
      </c>
      <c r="D143" s="8" t="s">
        <v>40</v>
      </c>
      <c r="E143" s="10">
        <f>3427.2</f>
        <v>3427.2</v>
      </c>
      <c r="F143" s="42"/>
      <c r="G143" s="27"/>
      <c r="H143" s="27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s="11" customFormat="1" ht="15.75">
      <c r="A144" s="23" t="s">
        <v>213</v>
      </c>
      <c r="B144" s="8" t="s">
        <v>108</v>
      </c>
      <c r="C144" s="8" t="s">
        <v>68</v>
      </c>
      <c r="D144" s="8" t="s">
        <v>34</v>
      </c>
      <c r="E144" s="10"/>
      <c r="F144" s="42"/>
      <c r="G144" s="27"/>
      <c r="H144" s="27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s="11" customFormat="1" ht="15.75">
      <c r="A145" s="23" t="s">
        <v>214</v>
      </c>
      <c r="B145" s="8" t="s">
        <v>65</v>
      </c>
      <c r="C145" s="8" t="s">
        <v>68</v>
      </c>
      <c r="D145" s="8" t="s">
        <v>12</v>
      </c>
      <c r="E145" s="10"/>
      <c r="F145" s="42"/>
      <c r="G145" s="27"/>
      <c r="H145" s="27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s="11" customFormat="1" ht="15.75">
      <c r="A146" s="23" t="s">
        <v>215</v>
      </c>
      <c r="B146" s="8" t="s">
        <v>109</v>
      </c>
      <c r="C146" s="8" t="s">
        <v>74</v>
      </c>
      <c r="D146" s="47">
        <f>E143/E2</f>
        <v>1.3529987682784321</v>
      </c>
      <c r="E146" s="10"/>
      <c r="F146" s="42"/>
      <c r="G146" s="27"/>
      <c r="H146" s="27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s="11" customFormat="1" ht="31.5">
      <c r="A147" s="23" t="s">
        <v>348</v>
      </c>
      <c r="B147" s="8" t="s">
        <v>107</v>
      </c>
      <c r="C147" s="8" t="s">
        <v>68</v>
      </c>
      <c r="D147" s="8" t="s">
        <v>332</v>
      </c>
      <c r="E147" s="10">
        <v>1729.56</v>
      </c>
      <c r="F147" s="42"/>
      <c r="G147" s="27"/>
      <c r="H147" s="27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s="11" customFormat="1" ht="15.75">
      <c r="A148" s="23" t="s">
        <v>349</v>
      </c>
      <c r="B148" s="8" t="s">
        <v>108</v>
      </c>
      <c r="C148" s="8" t="s">
        <v>68</v>
      </c>
      <c r="D148" s="8" t="s">
        <v>38</v>
      </c>
      <c r="E148" s="10"/>
      <c r="F148" s="42"/>
      <c r="G148" s="27"/>
      <c r="H148" s="27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s="11" customFormat="1" ht="15.75">
      <c r="A149" s="23" t="s">
        <v>350</v>
      </c>
      <c r="B149" s="8" t="s">
        <v>65</v>
      </c>
      <c r="C149" s="8" t="s">
        <v>68</v>
      </c>
      <c r="D149" s="8" t="s">
        <v>12</v>
      </c>
      <c r="E149" s="10"/>
      <c r="F149" s="42"/>
      <c r="G149" s="27"/>
      <c r="H149" s="27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s="11" customFormat="1" ht="15.75">
      <c r="A150" s="23" t="s">
        <v>351</v>
      </c>
      <c r="B150" s="8" t="s">
        <v>109</v>
      </c>
      <c r="C150" s="8" t="s">
        <v>74</v>
      </c>
      <c r="D150" s="47">
        <f>E147/E2</f>
        <v>0.6828001136973755</v>
      </c>
      <c r="E150" s="10"/>
      <c r="F150" s="42"/>
      <c r="G150" s="27"/>
      <c r="H150" s="27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s="11" customFormat="1" ht="31.5">
      <c r="A151" s="23" t="s">
        <v>352</v>
      </c>
      <c r="B151" s="8" t="s">
        <v>107</v>
      </c>
      <c r="C151" s="8" t="s">
        <v>68</v>
      </c>
      <c r="D151" s="47" t="s">
        <v>331</v>
      </c>
      <c r="E151" s="10">
        <f>316.63</f>
        <v>316.63</v>
      </c>
      <c r="F151" s="42"/>
      <c r="G151" s="27"/>
      <c r="H151" s="27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s="11" customFormat="1" ht="15.75">
      <c r="A152" s="23" t="s">
        <v>353</v>
      </c>
      <c r="B152" s="8" t="s">
        <v>108</v>
      </c>
      <c r="C152" s="8" t="s">
        <v>68</v>
      </c>
      <c r="D152" s="47" t="s">
        <v>34</v>
      </c>
      <c r="E152" s="10"/>
      <c r="F152" s="42"/>
      <c r="G152" s="27"/>
      <c r="H152" s="27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s="11" customFormat="1" ht="15.75">
      <c r="A153" s="23" t="s">
        <v>354</v>
      </c>
      <c r="B153" s="8" t="s">
        <v>65</v>
      </c>
      <c r="C153" s="8" t="s">
        <v>68</v>
      </c>
      <c r="D153" s="47" t="s">
        <v>12</v>
      </c>
      <c r="E153" s="10"/>
      <c r="F153" s="42"/>
      <c r="G153" s="27"/>
      <c r="H153" s="27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s="11" customFormat="1" ht="15.75">
      <c r="A154" s="23" t="s">
        <v>355</v>
      </c>
      <c r="B154" s="8" t="s">
        <v>109</v>
      </c>
      <c r="C154" s="8" t="s">
        <v>74</v>
      </c>
      <c r="D154" s="47">
        <f>E151/E2</f>
        <v>0.125</v>
      </c>
      <c r="E154" s="10"/>
      <c r="F154" s="42"/>
      <c r="G154" s="27"/>
      <c r="H154" s="27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s="11" customFormat="1" ht="31.5">
      <c r="A155" s="23" t="s">
        <v>356</v>
      </c>
      <c r="B155" s="8" t="s">
        <v>107</v>
      </c>
      <c r="C155" s="8" t="s">
        <v>68</v>
      </c>
      <c r="D155" s="47" t="s">
        <v>333</v>
      </c>
      <c r="E155" s="10">
        <v>0</v>
      </c>
      <c r="F155" s="42"/>
      <c r="G155" s="27"/>
      <c r="H155" s="27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s="11" customFormat="1" ht="15.75">
      <c r="A156" s="23" t="s">
        <v>357</v>
      </c>
      <c r="B156" s="8" t="s">
        <v>108</v>
      </c>
      <c r="C156" s="8" t="s">
        <v>68</v>
      </c>
      <c r="D156" s="47" t="s">
        <v>27</v>
      </c>
      <c r="E156" s="10"/>
      <c r="F156" s="42"/>
      <c r="G156" s="27"/>
      <c r="H156" s="27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s="11" customFormat="1" ht="15.75">
      <c r="A157" s="23" t="s">
        <v>358</v>
      </c>
      <c r="B157" s="8" t="s">
        <v>65</v>
      </c>
      <c r="C157" s="8" t="s">
        <v>68</v>
      </c>
      <c r="D157" s="47" t="s">
        <v>12</v>
      </c>
      <c r="E157" s="10"/>
      <c r="F157" s="42"/>
      <c r="G157" s="27"/>
      <c r="H157" s="27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s="11" customFormat="1" ht="15.75">
      <c r="A158" s="23" t="s">
        <v>359</v>
      </c>
      <c r="B158" s="8" t="s">
        <v>109</v>
      </c>
      <c r="C158" s="8" t="s">
        <v>74</v>
      </c>
      <c r="D158" s="47">
        <f>E155/E2</f>
        <v>0</v>
      </c>
      <c r="E158" s="10"/>
      <c r="F158" s="42"/>
      <c r="G158" s="27"/>
      <c r="H158" s="27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s="11" customFormat="1" ht="31.5">
      <c r="A159" s="23" t="s">
        <v>360</v>
      </c>
      <c r="B159" s="8" t="s">
        <v>107</v>
      </c>
      <c r="C159" s="8" t="s">
        <v>68</v>
      </c>
      <c r="D159" s="47" t="s">
        <v>330</v>
      </c>
      <c r="E159" s="10">
        <v>0</v>
      </c>
      <c r="F159" s="42"/>
      <c r="G159" s="27"/>
      <c r="H159" s="27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s="11" customFormat="1" ht="15.75">
      <c r="A160" s="23" t="s">
        <v>361</v>
      </c>
      <c r="B160" s="8" t="s">
        <v>108</v>
      </c>
      <c r="C160" s="8" t="s">
        <v>68</v>
      </c>
      <c r="D160" s="47" t="s">
        <v>27</v>
      </c>
      <c r="E160" s="10"/>
      <c r="F160" s="42"/>
      <c r="G160" s="27"/>
      <c r="H160" s="27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s="11" customFormat="1" ht="15.75">
      <c r="A161" s="23" t="s">
        <v>362</v>
      </c>
      <c r="B161" s="8" t="s">
        <v>65</v>
      </c>
      <c r="C161" s="8" t="s">
        <v>68</v>
      </c>
      <c r="D161" s="47" t="s">
        <v>12</v>
      </c>
      <c r="E161" s="10"/>
      <c r="F161" s="42"/>
      <c r="G161" s="27"/>
      <c r="H161" s="27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s="11" customFormat="1" ht="15.75">
      <c r="A162" s="23" t="s">
        <v>363</v>
      </c>
      <c r="B162" s="8" t="s">
        <v>109</v>
      </c>
      <c r="C162" s="8" t="s">
        <v>74</v>
      </c>
      <c r="D162" s="47">
        <f>E159/E2</f>
        <v>0</v>
      </c>
      <c r="E162" s="10"/>
      <c r="F162" s="42"/>
      <c r="G162" s="27"/>
      <c r="H162" s="27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s="11" customFormat="1" ht="31.5">
      <c r="A163" s="23" t="s">
        <v>364</v>
      </c>
      <c r="B163" s="8" t="s">
        <v>107</v>
      </c>
      <c r="C163" s="8" t="s">
        <v>68</v>
      </c>
      <c r="D163" s="8" t="s">
        <v>328</v>
      </c>
      <c r="E163" s="10">
        <v>1858.58</v>
      </c>
      <c r="F163" s="40"/>
      <c r="G163" s="29"/>
      <c r="H163" s="27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s="11" customFormat="1" ht="15.75">
      <c r="A164" s="23" t="s">
        <v>365</v>
      </c>
      <c r="B164" s="8" t="s">
        <v>108</v>
      </c>
      <c r="C164" s="8" t="s">
        <v>68</v>
      </c>
      <c r="D164" s="8" t="s">
        <v>27</v>
      </c>
      <c r="E164" s="10"/>
      <c r="F164" s="39"/>
      <c r="G164" s="27"/>
      <c r="H164" s="27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s="11" customFormat="1" ht="15.75">
      <c r="A165" s="23" t="s">
        <v>366</v>
      </c>
      <c r="B165" s="8" t="s">
        <v>65</v>
      </c>
      <c r="C165" s="8" t="s">
        <v>68</v>
      </c>
      <c r="D165" s="8" t="s">
        <v>12</v>
      </c>
      <c r="E165" s="10"/>
      <c r="F165" s="42"/>
      <c r="G165" s="27"/>
      <c r="H165" s="27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s="11" customFormat="1" ht="15.75">
      <c r="A166" s="23" t="s">
        <v>367</v>
      </c>
      <c r="B166" s="8" t="s">
        <v>109</v>
      </c>
      <c r="C166" s="8" t="s">
        <v>74</v>
      </c>
      <c r="D166" s="47">
        <f>E163/E2</f>
        <v>0.7337349587847014</v>
      </c>
      <c r="E166" s="10"/>
      <c r="F166" s="42"/>
      <c r="G166" s="27"/>
      <c r="H166" s="27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s="11" customFormat="1" ht="47.25">
      <c r="A167" s="43" t="s">
        <v>216</v>
      </c>
      <c r="B167" s="20" t="s">
        <v>105</v>
      </c>
      <c r="C167" s="20" t="s">
        <v>68</v>
      </c>
      <c r="D167" s="20" t="s">
        <v>41</v>
      </c>
      <c r="E167" s="21"/>
      <c r="F167" s="42"/>
      <c r="G167" s="27"/>
      <c r="H167" s="27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s="11" customFormat="1" ht="15.75">
      <c r="A168" s="23" t="s">
        <v>217</v>
      </c>
      <c r="B168" s="8" t="s">
        <v>106</v>
      </c>
      <c r="C168" s="8" t="s">
        <v>74</v>
      </c>
      <c r="D168" s="8">
        <f>E169+E173+E177+E181+E185+E189+E193+E197+E201+E205</f>
        <v>54644.78240736</v>
      </c>
      <c r="E168" s="21"/>
      <c r="F168" s="42"/>
      <c r="G168" s="27"/>
      <c r="H168" s="27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s="11" customFormat="1" ht="31.5">
      <c r="A169" s="23" t="s">
        <v>218</v>
      </c>
      <c r="B169" s="8" t="s">
        <v>107</v>
      </c>
      <c r="C169" s="8" t="s">
        <v>68</v>
      </c>
      <c r="D169" s="8" t="s">
        <v>378</v>
      </c>
      <c r="E169" s="21">
        <f>2148.426</f>
        <v>2148.426</v>
      </c>
      <c r="F169" s="34">
        <v>1</v>
      </c>
      <c r="G169" s="27"/>
      <c r="H169" s="27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s="11" customFormat="1" ht="15.75">
      <c r="A170" s="23" t="s">
        <v>219</v>
      </c>
      <c r="B170" s="8" t="s">
        <v>108</v>
      </c>
      <c r="C170" s="8" t="s">
        <v>68</v>
      </c>
      <c r="D170" s="8" t="s">
        <v>379</v>
      </c>
      <c r="E170" s="21"/>
      <c r="F170" s="42"/>
      <c r="G170" s="27"/>
      <c r="H170" s="27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s="11" customFormat="1" ht="15.75">
      <c r="A171" s="23" t="s">
        <v>220</v>
      </c>
      <c r="B171" s="8" t="s">
        <v>65</v>
      </c>
      <c r="C171" s="8" t="s">
        <v>68</v>
      </c>
      <c r="D171" s="8" t="s">
        <v>12</v>
      </c>
      <c r="E171" s="10"/>
      <c r="F171" s="42"/>
      <c r="G171" s="27"/>
      <c r="H171" s="27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s="11" customFormat="1" ht="15.75">
      <c r="A172" s="23" t="s">
        <v>221</v>
      </c>
      <c r="B172" s="8" t="s">
        <v>109</v>
      </c>
      <c r="C172" s="8" t="s">
        <v>74</v>
      </c>
      <c r="D172" s="47">
        <f>E169/F169</f>
        <v>2148.426</v>
      </c>
      <c r="E172" s="21"/>
      <c r="F172" s="42"/>
      <c r="G172" s="27"/>
      <c r="H172" s="27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s="11" customFormat="1" ht="31.5">
      <c r="A173" s="23"/>
      <c r="B173" s="8" t="s">
        <v>107</v>
      </c>
      <c r="C173" s="8" t="s">
        <v>68</v>
      </c>
      <c r="D173" s="8" t="s">
        <v>375</v>
      </c>
      <c r="E173" s="31">
        <f>('[5]ук(2016)'!$AJ$37+'[5]ук(2016)'!$AJ$41)*12*'[5]ук(2016)'!$AJ$3</f>
        <v>8690.56640736</v>
      </c>
      <c r="F173" s="34">
        <v>1</v>
      </c>
      <c r="G173" s="27">
        <v>1044.3</v>
      </c>
      <c r="H173" s="27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s="11" customFormat="1" ht="15.75">
      <c r="A174" s="23"/>
      <c r="B174" s="8" t="s">
        <v>108</v>
      </c>
      <c r="C174" s="8" t="s">
        <v>68</v>
      </c>
      <c r="D174" s="8" t="s">
        <v>379</v>
      </c>
      <c r="E174" s="21"/>
      <c r="F174" s="42"/>
      <c r="G174" s="27"/>
      <c r="H174" s="27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s="11" customFormat="1" ht="15.75">
      <c r="A175" s="23"/>
      <c r="B175" s="8" t="s">
        <v>65</v>
      </c>
      <c r="C175" s="8" t="s">
        <v>68</v>
      </c>
      <c r="D175" s="8" t="s">
        <v>12</v>
      </c>
      <c r="E175" s="21"/>
      <c r="F175" s="42"/>
      <c r="G175" s="27"/>
      <c r="H175" s="27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s="11" customFormat="1" ht="15.75">
      <c r="A176" s="23"/>
      <c r="B176" s="8" t="s">
        <v>109</v>
      </c>
      <c r="C176" s="8" t="s">
        <v>74</v>
      </c>
      <c r="D176" s="47">
        <f>E173/F173</f>
        <v>8690.56640736</v>
      </c>
      <c r="E176" s="21"/>
      <c r="F176" s="42"/>
      <c r="G176" s="27"/>
      <c r="H176" s="27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s="11" customFormat="1" ht="31.5">
      <c r="A177" s="23" t="s">
        <v>222</v>
      </c>
      <c r="B177" s="8" t="s">
        <v>107</v>
      </c>
      <c r="C177" s="8" t="s">
        <v>68</v>
      </c>
      <c r="D177" s="8" t="s">
        <v>42</v>
      </c>
      <c r="E177" s="10">
        <v>4436.78</v>
      </c>
      <c r="F177" s="42"/>
      <c r="G177" s="27"/>
      <c r="H177" s="27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s="11" customFormat="1" ht="15.75">
      <c r="A178" s="23" t="s">
        <v>223</v>
      </c>
      <c r="B178" s="8" t="s">
        <v>108</v>
      </c>
      <c r="C178" s="8" t="s">
        <v>68</v>
      </c>
      <c r="D178" s="8" t="s">
        <v>27</v>
      </c>
      <c r="E178" s="10"/>
      <c r="F178" s="42"/>
      <c r="G178" s="27"/>
      <c r="H178" s="27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s="11" customFormat="1" ht="15.75">
      <c r="A179" s="23" t="s">
        <v>224</v>
      </c>
      <c r="B179" s="8" t="s">
        <v>65</v>
      </c>
      <c r="C179" s="8" t="s">
        <v>68</v>
      </c>
      <c r="D179" s="8" t="s">
        <v>12</v>
      </c>
      <c r="E179" s="10"/>
      <c r="F179" s="42"/>
      <c r="G179" s="27"/>
      <c r="H179" s="27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s="11" customFormat="1" ht="15.75">
      <c r="A180" s="23" t="s">
        <v>225</v>
      </c>
      <c r="B180" s="8" t="s">
        <v>109</v>
      </c>
      <c r="C180" s="8" t="s">
        <v>74</v>
      </c>
      <c r="D180" s="47">
        <f>E177/E2</f>
        <v>1.7515633389129266</v>
      </c>
      <c r="E180" s="10"/>
      <c r="F180" s="42"/>
      <c r="G180" s="27"/>
      <c r="H180" s="27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s="11" customFormat="1" ht="31.5">
      <c r="A181" s="23" t="s">
        <v>226</v>
      </c>
      <c r="B181" s="8" t="s">
        <v>107</v>
      </c>
      <c r="C181" s="8" t="s">
        <v>68</v>
      </c>
      <c r="D181" s="8" t="s">
        <v>43</v>
      </c>
      <c r="E181" s="10">
        <v>1185.21</v>
      </c>
      <c r="F181" s="42"/>
      <c r="G181" s="27"/>
      <c r="H181" s="27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s="11" customFormat="1" ht="15.75">
      <c r="A182" s="23" t="s">
        <v>227</v>
      </c>
      <c r="B182" s="8" t="s">
        <v>108</v>
      </c>
      <c r="C182" s="8" t="s">
        <v>68</v>
      </c>
      <c r="D182" s="8" t="s">
        <v>27</v>
      </c>
      <c r="E182" s="10"/>
      <c r="F182" s="42"/>
      <c r="G182" s="27"/>
      <c r="H182" s="27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s="11" customFormat="1" ht="15.75">
      <c r="A183" s="23" t="s">
        <v>228</v>
      </c>
      <c r="B183" s="8" t="s">
        <v>65</v>
      </c>
      <c r="C183" s="8" t="s">
        <v>68</v>
      </c>
      <c r="D183" s="8" t="s">
        <v>12</v>
      </c>
      <c r="E183" s="10"/>
      <c r="F183" s="42"/>
      <c r="G183" s="27"/>
      <c r="H183" s="27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s="11" customFormat="1" ht="15.75">
      <c r="A184" s="23" t="s">
        <v>229</v>
      </c>
      <c r="B184" s="8" t="s">
        <v>109</v>
      </c>
      <c r="C184" s="8" t="s">
        <v>74</v>
      </c>
      <c r="D184" s="47">
        <f>E181/E2</f>
        <v>0.46790023055301144</v>
      </c>
      <c r="E184" s="10"/>
      <c r="F184" s="42"/>
      <c r="G184" s="27"/>
      <c r="H184" s="27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11" customFormat="1" ht="31.5">
      <c r="A185" s="23" t="s">
        <v>230</v>
      </c>
      <c r="B185" s="8" t="s">
        <v>107</v>
      </c>
      <c r="C185" s="8" t="s">
        <v>68</v>
      </c>
      <c r="D185" s="8" t="s">
        <v>44</v>
      </c>
      <c r="E185" s="10">
        <f>2520.01+3146.25</f>
        <v>5666.26</v>
      </c>
      <c r="F185" s="42"/>
      <c r="G185" s="27"/>
      <c r="H185" s="27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s="11" customFormat="1" ht="15.75">
      <c r="A186" s="23" t="s">
        <v>231</v>
      </c>
      <c r="B186" s="8" t="s">
        <v>108</v>
      </c>
      <c r="C186" s="8" t="s">
        <v>68</v>
      </c>
      <c r="D186" s="8" t="s">
        <v>27</v>
      </c>
      <c r="E186" s="10"/>
      <c r="F186" s="42"/>
      <c r="G186" s="27"/>
      <c r="H186" s="27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s="11" customFormat="1" ht="15.75">
      <c r="A187" s="23" t="s">
        <v>232</v>
      </c>
      <c r="B187" s="8" t="s">
        <v>65</v>
      </c>
      <c r="C187" s="8" t="s">
        <v>68</v>
      </c>
      <c r="D187" s="8" t="s">
        <v>12</v>
      </c>
      <c r="E187" s="10"/>
      <c r="F187" s="42"/>
      <c r="G187" s="27"/>
      <c r="H187" s="27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s="11" customFormat="1" ht="15.75">
      <c r="A188" s="23" t="s">
        <v>233</v>
      </c>
      <c r="B188" s="8" t="s">
        <v>109</v>
      </c>
      <c r="C188" s="8" t="s">
        <v>74</v>
      </c>
      <c r="D188" s="47">
        <f>E185/E2</f>
        <v>2.236940593121309</v>
      </c>
      <c r="E188" s="10"/>
      <c r="F188" s="42"/>
      <c r="G188" s="27"/>
      <c r="H188" s="27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s="11" customFormat="1" ht="31.5">
      <c r="A189" s="23" t="s">
        <v>234</v>
      </c>
      <c r="B189" s="8" t="s">
        <v>107</v>
      </c>
      <c r="C189" s="8" t="s">
        <v>68</v>
      </c>
      <c r="D189" s="8" t="s">
        <v>321</v>
      </c>
      <c r="E189" s="10">
        <v>1141.29</v>
      </c>
      <c r="F189" s="42"/>
      <c r="G189" s="27"/>
      <c r="H189" s="27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s="11" customFormat="1" ht="15.75">
      <c r="A190" s="23" t="s">
        <v>235</v>
      </c>
      <c r="B190" s="8" t="s">
        <v>108</v>
      </c>
      <c r="C190" s="8" t="s">
        <v>68</v>
      </c>
      <c r="D190" s="8" t="s">
        <v>27</v>
      </c>
      <c r="E190" s="10"/>
      <c r="F190" s="42"/>
      <c r="G190" s="27"/>
      <c r="H190" s="27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s="11" customFormat="1" ht="15.75">
      <c r="A191" s="23" t="s">
        <v>237</v>
      </c>
      <c r="B191" s="8" t="s">
        <v>65</v>
      </c>
      <c r="C191" s="8" t="s">
        <v>68</v>
      </c>
      <c r="D191" s="8" t="s">
        <v>12</v>
      </c>
      <c r="E191" s="10"/>
      <c r="F191" s="42"/>
      <c r="G191" s="27"/>
      <c r="H191" s="27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s="11" customFormat="1" ht="15.75">
      <c r="A192" s="23" t="s">
        <v>238</v>
      </c>
      <c r="B192" s="8" t="s">
        <v>109</v>
      </c>
      <c r="C192" s="8" t="s">
        <v>74</v>
      </c>
      <c r="D192" s="47">
        <f>E189/E2</f>
        <v>0.4505613807914601</v>
      </c>
      <c r="E192" s="10"/>
      <c r="F192" s="42"/>
      <c r="G192" s="27"/>
      <c r="H192" s="27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s="11" customFormat="1" ht="31.5">
      <c r="A193" s="23" t="s">
        <v>239</v>
      </c>
      <c r="B193" s="8" t="s">
        <v>107</v>
      </c>
      <c r="C193" s="8" t="s">
        <v>68</v>
      </c>
      <c r="D193" s="8" t="s">
        <v>45</v>
      </c>
      <c r="E193" s="10">
        <v>7547.23</v>
      </c>
      <c r="F193" s="42"/>
      <c r="G193" s="27"/>
      <c r="H193" s="27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s="11" customFormat="1" ht="15.75">
      <c r="A194" s="23" t="s">
        <v>236</v>
      </c>
      <c r="B194" s="8" t="s">
        <v>108</v>
      </c>
      <c r="C194" s="8" t="s">
        <v>68</v>
      </c>
      <c r="D194" s="8" t="s">
        <v>27</v>
      </c>
      <c r="E194" s="10"/>
      <c r="F194" s="42"/>
      <c r="G194" s="27"/>
      <c r="H194" s="27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s="11" customFormat="1" ht="15.75">
      <c r="A195" s="23" t="s">
        <v>240</v>
      </c>
      <c r="B195" s="8" t="s">
        <v>65</v>
      </c>
      <c r="C195" s="8" t="s">
        <v>68</v>
      </c>
      <c r="D195" s="8" t="s">
        <v>12</v>
      </c>
      <c r="E195" s="10"/>
      <c r="F195" s="42"/>
      <c r="G195" s="27"/>
      <c r="H195" s="27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s="11" customFormat="1" ht="15.75">
      <c r="A196" s="23" t="s">
        <v>241</v>
      </c>
      <c r="B196" s="8" t="s">
        <v>109</v>
      </c>
      <c r="C196" s="8" t="s">
        <v>74</v>
      </c>
      <c r="D196" s="47">
        <f>E193/E2</f>
        <v>2.9795147332849066</v>
      </c>
      <c r="E196" s="10"/>
      <c r="F196" s="42"/>
      <c r="G196" s="27"/>
      <c r="H196" s="27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s="11" customFormat="1" ht="31.5">
      <c r="A197" s="23" t="s">
        <v>242</v>
      </c>
      <c r="B197" s="8" t="s">
        <v>107</v>
      </c>
      <c r="C197" s="8" t="s">
        <v>68</v>
      </c>
      <c r="D197" s="8" t="s">
        <v>46</v>
      </c>
      <c r="E197" s="30">
        <v>204.67</v>
      </c>
      <c r="F197" s="34"/>
      <c r="G197" s="27">
        <v>203.95</v>
      </c>
      <c r="H197" s="27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s="11" customFormat="1" ht="15.75">
      <c r="A198" s="23" t="s">
        <v>243</v>
      </c>
      <c r="B198" s="8" t="s">
        <v>108</v>
      </c>
      <c r="C198" s="8" t="s">
        <v>68</v>
      </c>
      <c r="D198" s="8" t="s">
        <v>27</v>
      </c>
      <c r="E198" s="10"/>
      <c r="F198" s="42"/>
      <c r="G198" s="27"/>
      <c r="H198" s="27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s="11" customFormat="1" ht="15.75">
      <c r="A199" s="23" t="s">
        <v>244</v>
      </c>
      <c r="B199" s="8" t="s">
        <v>65</v>
      </c>
      <c r="C199" s="8" t="s">
        <v>68</v>
      </c>
      <c r="D199" s="8" t="s">
        <v>12</v>
      </c>
      <c r="E199" s="10"/>
      <c r="F199" s="42"/>
      <c r="G199" s="27"/>
      <c r="H199" s="27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s="11" customFormat="1" ht="15.75">
      <c r="A200" s="23" t="s">
        <v>245</v>
      </c>
      <c r="B200" s="8" t="s">
        <v>109</v>
      </c>
      <c r="C200" s="8" t="s">
        <v>74</v>
      </c>
      <c r="D200" s="47">
        <f>E197/E2</f>
        <v>0.08080014527997978</v>
      </c>
      <c r="E200" s="10"/>
      <c r="F200" s="42"/>
      <c r="G200" s="27"/>
      <c r="H200" s="27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11" customFormat="1" ht="31.5">
      <c r="A201" s="23" t="s">
        <v>246</v>
      </c>
      <c r="B201" s="8" t="s">
        <v>107</v>
      </c>
      <c r="C201" s="8" t="s">
        <v>68</v>
      </c>
      <c r="D201" s="8" t="s">
        <v>47</v>
      </c>
      <c r="E201" s="10">
        <v>23485.49</v>
      </c>
      <c r="F201" s="42"/>
      <c r="G201" s="27"/>
      <c r="H201" s="27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11" customFormat="1" ht="15.75">
      <c r="A202" s="23" t="s">
        <v>247</v>
      </c>
      <c r="B202" s="8" t="s">
        <v>108</v>
      </c>
      <c r="C202" s="8" t="s">
        <v>68</v>
      </c>
      <c r="D202" s="8" t="s">
        <v>27</v>
      </c>
      <c r="E202" s="10"/>
      <c r="F202" s="42"/>
      <c r="G202" s="27"/>
      <c r="H202" s="27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s="11" customFormat="1" ht="15.75">
      <c r="A203" s="23" t="s">
        <v>248</v>
      </c>
      <c r="B203" s="8" t="s">
        <v>65</v>
      </c>
      <c r="C203" s="8" t="s">
        <v>68</v>
      </c>
      <c r="D203" s="8" t="s">
        <v>12</v>
      </c>
      <c r="E203" s="10"/>
      <c r="F203" s="42"/>
      <c r="G203" s="27"/>
      <c r="H203" s="27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11" customFormat="1" ht="15.75">
      <c r="A204" s="23" t="s">
        <v>249</v>
      </c>
      <c r="B204" s="8" t="s">
        <v>109</v>
      </c>
      <c r="C204" s="8" t="s">
        <v>74</v>
      </c>
      <c r="D204" s="47">
        <f>E201/E2</f>
        <v>9.271661718725326</v>
      </c>
      <c r="E204" s="10"/>
      <c r="F204" s="42"/>
      <c r="G204" s="27"/>
      <c r="H204" s="27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s="11" customFormat="1" ht="31.5">
      <c r="A205" s="23"/>
      <c r="B205" s="8" t="s">
        <v>107</v>
      </c>
      <c r="C205" s="8" t="s">
        <v>68</v>
      </c>
      <c r="D205" s="47" t="s">
        <v>373</v>
      </c>
      <c r="E205" s="10">
        <v>138.86</v>
      </c>
      <c r="F205" s="42"/>
      <c r="G205" s="27"/>
      <c r="H205" s="27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s="11" customFormat="1" ht="15.75">
      <c r="A206" s="23"/>
      <c r="B206" s="8" t="s">
        <v>108</v>
      </c>
      <c r="C206" s="8" t="s">
        <v>68</v>
      </c>
      <c r="D206" s="47" t="s">
        <v>27</v>
      </c>
      <c r="E206" s="10"/>
      <c r="F206" s="42"/>
      <c r="G206" s="27"/>
      <c r="H206" s="27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s="11" customFormat="1" ht="15.75">
      <c r="A207" s="23"/>
      <c r="B207" s="8" t="s">
        <v>65</v>
      </c>
      <c r="C207" s="8" t="s">
        <v>68</v>
      </c>
      <c r="D207" s="47" t="s">
        <v>12</v>
      </c>
      <c r="E207" s="10"/>
      <c r="F207" s="42"/>
      <c r="G207" s="27"/>
      <c r="H207" s="27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s="11" customFormat="1" ht="15.75">
      <c r="A208" s="23"/>
      <c r="B208" s="8" t="s">
        <v>109</v>
      </c>
      <c r="C208" s="8" t="s">
        <v>74</v>
      </c>
      <c r="D208" s="47">
        <f>E205/E2</f>
        <v>0.05481950541641664</v>
      </c>
      <c r="E208" s="10"/>
      <c r="F208" s="42"/>
      <c r="G208" s="27"/>
      <c r="H208" s="27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s="11" customFormat="1" ht="47.25">
      <c r="A209" s="43" t="s">
        <v>284</v>
      </c>
      <c r="B209" s="20" t="s">
        <v>105</v>
      </c>
      <c r="C209" s="20" t="s">
        <v>68</v>
      </c>
      <c r="D209" s="20" t="s">
        <v>48</v>
      </c>
      <c r="E209" s="10"/>
      <c r="F209" s="42"/>
      <c r="G209" s="27"/>
      <c r="H209" s="27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11" customFormat="1" ht="18.75">
      <c r="A210" s="23" t="s">
        <v>250</v>
      </c>
      <c r="B210" s="8" t="s">
        <v>106</v>
      </c>
      <c r="C210" s="8" t="s">
        <v>74</v>
      </c>
      <c r="D210" s="8">
        <f>E211+E215+E219+E223+E227+E231+E235+E239+E243+E247</f>
        <v>6572.56</v>
      </c>
      <c r="E210" s="10"/>
      <c r="F210" s="41"/>
      <c r="G210" s="27"/>
      <c r="H210" s="27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s="11" customFormat="1" ht="31.5">
      <c r="A211" s="23" t="s">
        <v>251</v>
      </c>
      <c r="B211" s="8" t="s">
        <v>107</v>
      </c>
      <c r="C211" s="8" t="s">
        <v>68</v>
      </c>
      <c r="D211" s="8" t="s">
        <v>49</v>
      </c>
      <c r="E211" s="10">
        <v>0</v>
      </c>
      <c r="F211" s="42"/>
      <c r="G211" s="27"/>
      <c r="H211" s="27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s="11" customFormat="1" ht="15.75">
      <c r="A212" s="23" t="s">
        <v>280</v>
      </c>
      <c r="B212" s="8" t="s">
        <v>108</v>
      </c>
      <c r="C212" s="8" t="s">
        <v>68</v>
      </c>
      <c r="D212" s="8" t="s">
        <v>27</v>
      </c>
      <c r="E212" s="10"/>
      <c r="F212" s="42"/>
      <c r="G212" s="27"/>
      <c r="H212" s="27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11" customFormat="1" ht="15.75">
      <c r="A213" s="23" t="s">
        <v>252</v>
      </c>
      <c r="B213" s="8" t="s">
        <v>65</v>
      </c>
      <c r="C213" s="8" t="s">
        <v>68</v>
      </c>
      <c r="D213" s="8" t="s">
        <v>12</v>
      </c>
      <c r="E213" s="10"/>
      <c r="F213" s="42"/>
      <c r="G213" s="27"/>
      <c r="H213" s="27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11" customFormat="1" ht="15.75">
      <c r="A214" s="23" t="s">
        <v>253</v>
      </c>
      <c r="B214" s="8" t="s">
        <v>109</v>
      </c>
      <c r="C214" s="8" t="s">
        <v>74</v>
      </c>
      <c r="D214" s="8">
        <v>0</v>
      </c>
      <c r="E214" s="10"/>
      <c r="F214" s="42"/>
      <c r="G214" s="27"/>
      <c r="H214" s="27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11" customFormat="1" ht="31.5">
      <c r="A215" s="23" t="s">
        <v>254</v>
      </c>
      <c r="B215" s="8" t="s">
        <v>107</v>
      </c>
      <c r="C215" s="8" t="s">
        <v>68</v>
      </c>
      <c r="D215" s="8" t="s">
        <v>51</v>
      </c>
      <c r="E215" s="10">
        <v>0</v>
      </c>
      <c r="F215" s="42"/>
      <c r="G215" s="27"/>
      <c r="H215" s="27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11" customFormat="1" ht="15.75">
      <c r="A216" s="23" t="s">
        <v>255</v>
      </c>
      <c r="B216" s="8" t="s">
        <v>108</v>
      </c>
      <c r="C216" s="8" t="s">
        <v>68</v>
      </c>
      <c r="D216" s="8" t="s">
        <v>27</v>
      </c>
      <c r="E216" s="10"/>
      <c r="F216" s="42"/>
      <c r="G216" s="27"/>
      <c r="H216" s="27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s="11" customFormat="1" ht="15.75">
      <c r="A217" s="23" t="s">
        <v>256</v>
      </c>
      <c r="B217" s="8" t="s">
        <v>65</v>
      </c>
      <c r="C217" s="8" t="s">
        <v>68</v>
      </c>
      <c r="D217" s="8" t="s">
        <v>12</v>
      </c>
      <c r="E217" s="10"/>
      <c r="F217" s="42"/>
      <c r="G217" s="27"/>
      <c r="H217" s="27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s="11" customFormat="1" ht="15.75">
      <c r="A218" s="23" t="s">
        <v>257</v>
      </c>
      <c r="B218" s="8" t="s">
        <v>109</v>
      </c>
      <c r="C218" s="8" t="s">
        <v>74</v>
      </c>
      <c r="D218" s="47">
        <f>E215/E2</f>
        <v>0</v>
      </c>
      <c r="E218" s="10"/>
      <c r="F218" s="42"/>
      <c r="G218" s="27"/>
      <c r="H218" s="27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s="11" customFormat="1" ht="31.5">
      <c r="A219" s="23" t="s">
        <v>258</v>
      </c>
      <c r="B219" s="8" t="s">
        <v>107</v>
      </c>
      <c r="C219" s="8" t="s">
        <v>68</v>
      </c>
      <c r="D219" s="8" t="s">
        <v>50</v>
      </c>
      <c r="E219" s="10">
        <v>362.22</v>
      </c>
      <c r="F219" s="42"/>
      <c r="G219" s="27"/>
      <c r="H219" s="27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s="11" customFormat="1" ht="15.75">
      <c r="A220" s="23" t="s">
        <v>259</v>
      </c>
      <c r="B220" s="8" t="s">
        <v>108</v>
      </c>
      <c r="C220" s="8" t="s">
        <v>68</v>
      </c>
      <c r="D220" s="8" t="s">
        <v>27</v>
      </c>
      <c r="E220" s="10"/>
      <c r="F220" s="42"/>
      <c r="G220" s="27"/>
      <c r="H220" s="27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s="11" customFormat="1" ht="15.75">
      <c r="A221" s="23" t="s">
        <v>260</v>
      </c>
      <c r="B221" s="8" t="s">
        <v>65</v>
      </c>
      <c r="C221" s="8" t="s">
        <v>68</v>
      </c>
      <c r="D221" s="8" t="s">
        <v>12</v>
      </c>
      <c r="E221" s="10"/>
      <c r="F221" s="42"/>
      <c r="G221" s="27"/>
      <c r="H221" s="27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s="11" customFormat="1" ht="15.75">
      <c r="A222" s="23" t="s">
        <v>261</v>
      </c>
      <c r="B222" s="8" t="s">
        <v>109</v>
      </c>
      <c r="C222" s="8" t="s">
        <v>74</v>
      </c>
      <c r="D222" s="48">
        <f>E219/E2</f>
        <v>0.14299813662634622</v>
      </c>
      <c r="E222" s="10"/>
      <c r="F222" s="42"/>
      <c r="G222" s="27"/>
      <c r="H222" s="27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s="11" customFormat="1" ht="31.5">
      <c r="A223" s="23" t="s">
        <v>262</v>
      </c>
      <c r="B223" s="8" t="s">
        <v>107</v>
      </c>
      <c r="C223" s="8" t="s">
        <v>68</v>
      </c>
      <c r="D223" s="8" t="s">
        <v>285</v>
      </c>
      <c r="E223" s="10"/>
      <c r="F223" s="42"/>
      <c r="G223" s="27"/>
      <c r="H223" s="27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s="11" customFormat="1" ht="15.75">
      <c r="A224" s="23" t="s">
        <v>263</v>
      </c>
      <c r="B224" s="8" t="s">
        <v>108</v>
      </c>
      <c r="C224" s="8" t="s">
        <v>68</v>
      </c>
      <c r="D224" s="8" t="s">
        <v>27</v>
      </c>
      <c r="E224" s="10"/>
      <c r="F224" s="42"/>
      <c r="G224" s="27"/>
      <c r="H224" s="27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11" customFormat="1" ht="15.75">
      <c r="A225" s="23" t="s">
        <v>264</v>
      </c>
      <c r="B225" s="8" t="s">
        <v>65</v>
      </c>
      <c r="C225" s="8" t="s">
        <v>68</v>
      </c>
      <c r="D225" s="8" t="s">
        <v>12</v>
      </c>
      <c r="E225" s="10"/>
      <c r="F225" s="42"/>
      <c r="G225" s="27"/>
      <c r="H225" s="27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11" customFormat="1" ht="15.75">
      <c r="A226" s="23" t="s">
        <v>265</v>
      </c>
      <c r="B226" s="8" t="s">
        <v>109</v>
      </c>
      <c r="C226" s="8" t="s">
        <v>74</v>
      </c>
      <c r="D226" s="8">
        <v>0</v>
      </c>
      <c r="E226" s="10"/>
      <c r="F226" s="42"/>
      <c r="G226" s="27"/>
      <c r="H226" s="27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s="11" customFormat="1" ht="31.5">
      <c r="A227" s="23" t="s">
        <v>266</v>
      </c>
      <c r="B227" s="8" t="s">
        <v>107</v>
      </c>
      <c r="C227" s="8" t="s">
        <v>68</v>
      </c>
      <c r="D227" s="8" t="s">
        <v>334</v>
      </c>
      <c r="E227" s="10">
        <v>4317.92</v>
      </c>
      <c r="F227" s="42"/>
      <c r="G227" s="27"/>
      <c r="H227" s="27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11" customFormat="1" ht="15.75">
      <c r="A228" s="23" t="s">
        <v>267</v>
      </c>
      <c r="B228" s="8" t="s">
        <v>108</v>
      </c>
      <c r="C228" s="8" t="s">
        <v>68</v>
      </c>
      <c r="D228" s="8" t="s">
        <v>27</v>
      </c>
      <c r="E228" s="10"/>
      <c r="F228" s="42"/>
      <c r="G228" s="27"/>
      <c r="H228" s="27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11" customFormat="1" ht="15.75">
      <c r="A229" s="23" t="s">
        <v>268</v>
      </c>
      <c r="B229" s="8" t="s">
        <v>65</v>
      </c>
      <c r="C229" s="8" t="s">
        <v>68</v>
      </c>
      <c r="D229" s="8" t="s">
        <v>12</v>
      </c>
      <c r="E229" s="10"/>
      <c r="F229" s="42"/>
      <c r="G229" s="27"/>
      <c r="H229" s="27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11" customFormat="1" ht="15.75">
      <c r="A230" s="23" t="s">
        <v>269</v>
      </c>
      <c r="B230" s="8" t="s">
        <v>109</v>
      </c>
      <c r="C230" s="8" t="s">
        <v>74</v>
      </c>
      <c r="D230" s="47">
        <f>E227/E2</f>
        <v>1.704639484571898</v>
      </c>
      <c r="E230" s="10"/>
      <c r="F230" s="42"/>
      <c r="G230" s="27"/>
      <c r="H230" s="27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11" customFormat="1" ht="31.5">
      <c r="A231" s="23" t="s">
        <v>270</v>
      </c>
      <c r="B231" s="8" t="s">
        <v>107</v>
      </c>
      <c r="C231" s="8" t="s">
        <v>68</v>
      </c>
      <c r="D231" s="8" t="s">
        <v>1</v>
      </c>
      <c r="E231" s="10">
        <v>755.67</v>
      </c>
      <c r="F231" s="42"/>
      <c r="G231" s="27"/>
      <c r="H231" s="27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11" customFormat="1" ht="15.75">
      <c r="A232" s="23" t="s">
        <v>271</v>
      </c>
      <c r="B232" s="8" t="s">
        <v>108</v>
      </c>
      <c r="C232" s="8" t="s">
        <v>68</v>
      </c>
      <c r="D232" s="8" t="s">
        <v>27</v>
      </c>
      <c r="E232" s="10"/>
      <c r="F232" s="42"/>
      <c r="G232" s="27"/>
      <c r="H232" s="27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s="11" customFormat="1" ht="15.75">
      <c r="A233" s="23" t="s">
        <v>272</v>
      </c>
      <c r="B233" s="8" t="s">
        <v>65</v>
      </c>
      <c r="C233" s="8" t="s">
        <v>68</v>
      </c>
      <c r="D233" s="8" t="s">
        <v>12</v>
      </c>
      <c r="E233" s="10"/>
      <c r="F233" s="42"/>
      <c r="G233" s="27"/>
      <c r="H233" s="27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s="11" customFormat="1" ht="15.75">
      <c r="A234" s="23" t="s">
        <v>273</v>
      </c>
      <c r="B234" s="8" t="s">
        <v>109</v>
      </c>
      <c r="C234" s="8" t="s">
        <v>74</v>
      </c>
      <c r="D234" s="47">
        <f>E231/E2</f>
        <v>0.2983253324069103</v>
      </c>
      <c r="E234" s="10"/>
      <c r="F234" s="42"/>
      <c r="G234" s="27"/>
      <c r="H234" s="27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s="11" customFormat="1" ht="31.5">
      <c r="A235" s="23" t="s">
        <v>274</v>
      </c>
      <c r="B235" s="8" t="s">
        <v>107</v>
      </c>
      <c r="C235" s="8" t="s">
        <v>68</v>
      </c>
      <c r="D235" s="8" t="s">
        <v>0</v>
      </c>
      <c r="E235" s="10">
        <v>1136.75</v>
      </c>
      <c r="F235" s="42"/>
      <c r="G235" s="27"/>
      <c r="H235" s="27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s="11" customFormat="1" ht="15.75">
      <c r="A236" s="23" t="s">
        <v>275</v>
      </c>
      <c r="B236" s="8" t="s">
        <v>108</v>
      </c>
      <c r="C236" s="8" t="s">
        <v>68</v>
      </c>
      <c r="D236" s="8" t="s">
        <v>27</v>
      </c>
      <c r="E236" s="10"/>
      <c r="F236" s="42"/>
      <c r="G236" s="27"/>
      <c r="H236" s="27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s="11" customFormat="1" ht="15.75">
      <c r="A237" s="23" t="s">
        <v>276</v>
      </c>
      <c r="B237" s="8" t="s">
        <v>65</v>
      </c>
      <c r="C237" s="8" t="s">
        <v>68</v>
      </c>
      <c r="D237" s="8" t="s">
        <v>12</v>
      </c>
      <c r="E237" s="10"/>
      <c r="F237" s="42"/>
      <c r="G237" s="27"/>
      <c r="H237" s="27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s="11" customFormat="1" ht="15.75">
      <c r="A238" s="23" t="s">
        <v>277</v>
      </c>
      <c r="B238" s="8" t="s">
        <v>109</v>
      </c>
      <c r="C238" s="8" t="s">
        <v>74</v>
      </c>
      <c r="D238" s="47">
        <f>E235/E2</f>
        <v>0.44876906799734706</v>
      </c>
      <c r="E238" s="10"/>
      <c r="F238" s="42"/>
      <c r="G238" s="27"/>
      <c r="H238" s="27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s="11" customFormat="1" ht="31.5">
      <c r="A239" s="23" t="s">
        <v>279</v>
      </c>
      <c r="B239" s="8" t="s">
        <v>107</v>
      </c>
      <c r="C239" s="8" t="s">
        <v>68</v>
      </c>
      <c r="D239" s="8" t="s">
        <v>52</v>
      </c>
      <c r="E239" s="10">
        <v>0</v>
      </c>
      <c r="F239" s="42"/>
      <c r="G239" s="27"/>
      <c r="H239" s="27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s="11" customFormat="1" ht="15.75">
      <c r="A240" s="23" t="s">
        <v>281</v>
      </c>
      <c r="B240" s="8" t="s">
        <v>108</v>
      </c>
      <c r="C240" s="8" t="s">
        <v>68</v>
      </c>
      <c r="D240" s="8" t="s">
        <v>27</v>
      </c>
      <c r="E240" s="10"/>
      <c r="F240" s="42"/>
      <c r="G240" s="27"/>
      <c r="H240" s="27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s="11" customFormat="1" ht="15.75">
      <c r="A241" s="23" t="s">
        <v>282</v>
      </c>
      <c r="B241" s="8" t="s">
        <v>65</v>
      </c>
      <c r="C241" s="8" t="s">
        <v>68</v>
      </c>
      <c r="D241" s="8" t="s">
        <v>12</v>
      </c>
      <c r="E241" s="10"/>
      <c r="F241" s="42"/>
      <c r="G241" s="27"/>
      <c r="H241" s="27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s="11" customFormat="1" ht="15.75">
      <c r="A242" s="23" t="s">
        <v>283</v>
      </c>
      <c r="B242" s="8" t="s">
        <v>109</v>
      </c>
      <c r="C242" s="8" t="s">
        <v>74</v>
      </c>
      <c r="D242" s="47">
        <f>E239/E2</f>
        <v>0</v>
      </c>
      <c r="E242" s="10"/>
      <c r="F242" s="42"/>
      <c r="G242" s="27"/>
      <c r="H242" s="27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s="11" customFormat="1" ht="31.5">
      <c r="A243" s="23" t="s">
        <v>286</v>
      </c>
      <c r="B243" s="8" t="s">
        <v>107</v>
      </c>
      <c r="C243" s="8" t="s">
        <v>68</v>
      </c>
      <c r="D243" s="8" t="s">
        <v>53</v>
      </c>
      <c r="E243" s="10">
        <v>0</v>
      </c>
      <c r="F243" s="42"/>
      <c r="G243" s="27"/>
      <c r="H243" s="27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s="11" customFormat="1" ht="15.75">
      <c r="A244" s="23" t="s">
        <v>287</v>
      </c>
      <c r="B244" s="8" t="s">
        <v>108</v>
      </c>
      <c r="C244" s="8" t="s">
        <v>68</v>
      </c>
      <c r="D244" s="8" t="s">
        <v>27</v>
      </c>
      <c r="E244" s="10"/>
      <c r="F244" s="42"/>
      <c r="G244" s="27"/>
      <c r="H244" s="27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s="11" customFormat="1" ht="15.75">
      <c r="A245" s="23" t="s">
        <v>288</v>
      </c>
      <c r="B245" s="8" t="s">
        <v>65</v>
      </c>
      <c r="C245" s="8" t="s">
        <v>68</v>
      </c>
      <c r="D245" s="8" t="s">
        <v>12</v>
      </c>
      <c r="E245" s="10"/>
      <c r="F245" s="42"/>
      <c r="G245" s="27"/>
      <c r="H245" s="27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11" customFormat="1" ht="15.75">
      <c r="A246" s="23" t="s">
        <v>289</v>
      </c>
      <c r="B246" s="8" t="s">
        <v>109</v>
      </c>
      <c r="C246" s="8" t="s">
        <v>74</v>
      </c>
      <c r="D246" s="47">
        <f>E243/E2</f>
        <v>0</v>
      </c>
      <c r="E246" s="10"/>
      <c r="F246" s="42"/>
      <c r="G246" s="27"/>
      <c r="H246" s="27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11" customFormat="1" ht="31.5">
      <c r="A247" s="23" t="s">
        <v>368</v>
      </c>
      <c r="B247" s="8" t="s">
        <v>107</v>
      </c>
      <c r="C247" s="8" t="s">
        <v>68</v>
      </c>
      <c r="D247" s="8" t="s">
        <v>54</v>
      </c>
      <c r="E247" s="10">
        <v>0</v>
      </c>
      <c r="F247" s="42" t="s">
        <v>329</v>
      </c>
      <c r="G247" s="27"/>
      <c r="H247" s="27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11" customFormat="1" ht="15.75">
      <c r="A248" s="23" t="s">
        <v>369</v>
      </c>
      <c r="B248" s="8" t="s">
        <v>108</v>
      </c>
      <c r="C248" s="8" t="s">
        <v>68</v>
      </c>
      <c r="D248" s="8" t="s">
        <v>27</v>
      </c>
      <c r="E248" s="10"/>
      <c r="F248" s="42"/>
      <c r="G248" s="27"/>
      <c r="H248" s="27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11" customFormat="1" ht="15.75">
      <c r="A249" s="23" t="s">
        <v>370</v>
      </c>
      <c r="B249" s="8" t="s">
        <v>65</v>
      </c>
      <c r="C249" s="8" t="s">
        <v>68</v>
      </c>
      <c r="D249" s="8" t="s">
        <v>322</v>
      </c>
      <c r="E249" s="10"/>
      <c r="F249" s="42"/>
      <c r="G249" s="27"/>
      <c r="H249" s="27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11" customFormat="1" ht="15.75">
      <c r="A250" s="23" t="s">
        <v>371</v>
      </c>
      <c r="B250" s="8" t="s">
        <v>109</v>
      </c>
      <c r="C250" s="8" t="s">
        <v>74</v>
      </c>
      <c r="D250" s="47">
        <f>E247/E2</f>
        <v>0</v>
      </c>
      <c r="E250" s="10"/>
      <c r="F250" s="42"/>
      <c r="G250" s="27"/>
      <c r="H250" s="27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11" customFormat="1" ht="15.75">
      <c r="A251" s="23"/>
      <c r="B251" s="20" t="s">
        <v>278</v>
      </c>
      <c r="C251" s="8" t="s">
        <v>74</v>
      </c>
      <c r="D251" s="25">
        <f>SUM(D90,D28,D34,D60,D66,D72,D78,D84,D100,D110,D168,D210)</f>
        <v>307666.63720736</v>
      </c>
      <c r="E251" s="10"/>
      <c r="F251" s="42"/>
      <c r="G251" s="27"/>
      <c r="H251" s="27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4" ht="15.75">
      <c r="A252" s="53" t="s">
        <v>290</v>
      </c>
      <c r="B252" s="53"/>
      <c r="C252" s="53"/>
      <c r="D252" s="53"/>
    </row>
    <row r="253" spans="1:4" ht="15.75">
      <c r="A253" s="6" t="s">
        <v>291</v>
      </c>
      <c r="B253" s="7" t="s">
        <v>292</v>
      </c>
      <c r="C253" s="7" t="s">
        <v>293</v>
      </c>
      <c r="D253" s="50">
        <f>'[2]Управл 2017'!$AA$65</f>
        <v>3</v>
      </c>
    </row>
    <row r="254" spans="1:4" ht="15.75">
      <c r="A254" s="6" t="s">
        <v>294</v>
      </c>
      <c r="B254" s="7" t="s">
        <v>295</v>
      </c>
      <c r="C254" s="7" t="s">
        <v>293</v>
      </c>
      <c r="D254" s="50">
        <f>'[2]Управл 2017'!$AB$65</f>
        <v>3</v>
      </c>
    </row>
    <row r="255" spans="1:4" ht="15.75">
      <c r="A255" s="6" t="s">
        <v>296</v>
      </c>
      <c r="B255" s="7" t="s">
        <v>297</v>
      </c>
      <c r="C255" s="7" t="s">
        <v>293</v>
      </c>
      <c r="D255" s="7">
        <v>0</v>
      </c>
    </row>
    <row r="256" spans="1:4" ht="15.75">
      <c r="A256" s="6" t="s">
        <v>298</v>
      </c>
      <c r="B256" s="7" t="s">
        <v>299</v>
      </c>
      <c r="C256" s="7" t="s">
        <v>74</v>
      </c>
      <c r="D256" s="51">
        <f>'[2]Управл 2017'!$AD$65</f>
        <v>-26018.56</v>
      </c>
    </row>
    <row r="257" spans="1:4" ht="15.75">
      <c r="A257" s="53" t="s">
        <v>300</v>
      </c>
      <c r="B257" s="53"/>
      <c r="C257" s="53"/>
      <c r="D257" s="53"/>
    </row>
    <row r="258" spans="1:4" ht="15.75">
      <c r="A258" s="6" t="s">
        <v>301</v>
      </c>
      <c r="B258" s="7" t="s">
        <v>73</v>
      </c>
      <c r="C258" s="7" t="s">
        <v>74</v>
      </c>
      <c r="D258" s="7">
        <v>0</v>
      </c>
    </row>
    <row r="259" spans="1:4" ht="15.75">
      <c r="A259" s="6" t="s">
        <v>302</v>
      </c>
      <c r="B259" s="7" t="s">
        <v>75</v>
      </c>
      <c r="C259" s="7" t="s">
        <v>74</v>
      </c>
      <c r="D259" s="7">
        <v>0</v>
      </c>
    </row>
    <row r="260" spans="1:4" ht="15.75">
      <c r="A260" s="6" t="s">
        <v>303</v>
      </c>
      <c r="B260" s="7" t="s">
        <v>77</v>
      </c>
      <c r="C260" s="7" t="s">
        <v>74</v>
      </c>
      <c r="D260" s="7">
        <v>0</v>
      </c>
    </row>
    <row r="261" spans="1:4" ht="15.75">
      <c r="A261" s="6" t="s">
        <v>304</v>
      </c>
      <c r="B261" s="7" t="s">
        <v>100</v>
      </c>
      <c r="C261" s="7" t="s">
        <v>74</v>
      </c>
      <c r="D261" s="7">
        <v>0</v>
      </c>
    </row>
    <row r="262" spans="1:4" ht="15.75">
      <c r="A262" s="6" t="s">
        <v>305</v>
      </c>
      <c r="B262" s="7" t="s">
        <v>306</v>
      </c>
      <c r="C262" s="7" t="s">
        <v>74</v>
      </c>
      <c r="D262" s="7">
        <v>0</v>
      </c>
    </row>
    <row r="263" spans="1:4" ht="15.75">
      <c r="A263" s="6" t="s">
        <v>307</v>
      </c>
      <c r="B263" s="7" t="s">
        <v>102</v>
      </c>
      <c r="C263" s="7" t="s">
        <v>74</v>
      </c>
      <c r="D263" s="7">
        <v>0</v>
      </c>
    </row>
    <row r="264" spans="1:4" ht="15.75">
      <c r="A264" s="53" t="s">
        <v>308</v>
      </c>
      <c r="B264" s="53"/>
      <c r="C264" s="53"/>
      <c r="D264" s="53"/>
    </row>
    <row r="265" spans="1:4" ht="15.75">
      <c r="A265" s="6" t="s">
        <v>309</v>
      </c>
      <c r="B265" s="7" t="s">
        <v>292</v>
      </c>
      <c r="C265" s="7" t="s">
        <v>293</v>
      </c>
      <c r="D265" s="7">
        <v>0</v>
      </c>
    </row>
    <row r="266" spans="1:4" ht="15.75">
      <c r="A266" s="6" t="s">
        <v>310</v>
      </c>
      <c r="B266" s="7" t="s">
        <v>295</v>
      </c>
      <c r="C266" s="7" t="s">
        <v>293</v>
      </c>
      <c r="D266" s="7">
        <v>0</v>
      </c>
    </row>
    <row r="267" spans="1:4" ht="15.75">
      <c r="A267" s="6" t="s">
        <v>311</v>
      </c>
      <c r="B267" s="7" t="s">
        <v>312</v>
      </c>
      <c r="C267" s="7" t="s">
        <v>293</v>
      </c>
      <c r="D267" s="7">
        <v>0</v>
      </c>
    </row>
    <row r="268" spans="1:4" ht="15.75">
      <c r="A268" s="6" t="s">
        <v>313</v>
      </c>
      <c r="B268" s="7" t="s">
        <v>299</v>
      </c>
      <c r="C268" s="7" t="s">
        <v>74</v>
      </c>
      <c r="D268" s="7">
        <v>0</v>
      </c>
    </row>
    <row r="269" spans="1:4" ht="15.75">
      <c r="A269" s="53" t="s">
        <v>314</v>
      </c>
      <c r="B269" s="53"/>
      <c r="C269" s="53"/>
      <c r="D269" s="53"/>
    </row>
    <row r="270" spans="1:4" ht="15.75">
      <c r="A270" s="6" t="s">
        <v>315</v>
      </c>
      <c r="B270" s="7" t="s">
        <v>316</v>
      </c>
      <c r="C270" s="7" t="s">
        <v>293</v>
      </c>
      <c r="D270" s="7">
        <v>7</v>
      </c>
    </row>
    <row r="271" spans="1:4" ht="15.75">
      <c r="A271" s="6" t="s">
        <v>317</v>
      </c>
      <c r="B271" s="7" t="s">
        <v>318</v>
      </c>
      <c r="C271" s="7" t="s">
        <v>293</v>
      </c>
      <c r="D271" s="7">
        <v>9</v>
      </c>
    </row>
    <row r="272" spans="1:4" ht="31.5">
      <c r="A272" s="6" t="s">
        <v>319</v>
      </c>
      <c r="B272" s="7" t="s">
        <v>320</v>
      </c>
      <c r="C272" s="7" t="s">
        <v>74</v>
      </c>
      <c r="D272" s="7">
        <v>56694.31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2019-03-30T12:45:08Z</dcterms:modified>
  <cp:category/>
  <cp:version/>
  <cp:contentType/>
  <cp:contentStatus/>
</cp:coreProperties>
</file>