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<sst xmlns="http://schemas.openxmlformats.org/spreadsheetml/2006/main" count="970" uniqueCount="387">
  <si>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</si>
  <si>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</si>
  <si>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</si>
  <si>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</si>
  <si>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</si>
  <si>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</si>
  <si>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</si>
  <si>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</si>
  <si>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</si>
  <si>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</si>
  <si>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</si>
  <si>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</si>
  <si>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</si>
  <si>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</si>
  <si>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</si>
  <si>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</si>
  <si>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</si>
  <si>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</si>
  <si>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</si>
  <si>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</si>
  <si>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</si>
  <si>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</si>
  <si>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</si>
  <si>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</si>
  <si>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</si>
  <si>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</si>
  <si>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</si>
  <si>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</si>
  <si>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</si>
  <si>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</si>
  <si>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</si>
  <si>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</si>
  <si>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</si>
  <si>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</si>
  <si>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</si>
  <si>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</si>
  <si>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</si>
  <si>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</si>
  <si>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</si>
  <si>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</si>
  <si>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</si>
  <si>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</si>
  <si>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</si>
  <si>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</si>
  <si>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</si>
  <si>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</si>
  <si>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</si>
  <si>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</si>
  <si>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</si>
  <si>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</si>
  <si>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</si>
  <si>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</si>
  <si>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</si>
  <si>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</si>
  <si>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</si>
  <si>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</si>
  <si>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</si>
  <si>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</si>
  <si>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</si>
  <si>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</si>
  <si>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</si>
  <si>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</si>
  <si>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</si>
  <si>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</si>
  <si>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</si>
  <si>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</si>
  <si>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</si>
  <si>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</si>
  <si>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</si>
  <si>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</si>
  <si>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</si>
  <si>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</si>
  <si>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</si>
  <si>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</si>
  <si>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</si>
  <si>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</si>
  <si>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</si>
  <si>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</si>
  <si>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</si>
  <si>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</si>
  <si>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</si>
  <si>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</si>
  <si>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</si>
  <si>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</si>
  <si>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</si>
  <si>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</si>
  <si>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</si>
  <si>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</si>
  <si>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</si>
  <si>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</si>
  <si>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</si>
  <si>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</si>
  <si>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</si>
  <si>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</si>
  <si>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</si>
  <si>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</si>
  <si>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</si>
  <si>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</si>
  <si>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</si>
  <si>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</si>
  <si>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</si>
  <si>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</si>
  <si>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</si>
  <si>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</si>
  <si>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</si>
  <si>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</si>
  <si>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</si>
  <si>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</si>
  <si>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</si>
  <si>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</si>
  <si>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</si>
  <si>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</si>
  <si>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</si>
  <si>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</si>
  <si>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</si>
  <si>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</si>
  <si>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</si>
  <si>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</si>
  <si>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</si>
  <si>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</si>
  <si>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</si>
  <si>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</si>
  <si>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</si>
  <si>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</si>
  <si>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</si>
  <si>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</si>
  <si>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</si>
  <si>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</si>
  <si>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</si>
  <si>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</si>
  <si>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</si>
  <si>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</si>
  <si>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</si>
  <si>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</si>
  <si>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</si>
  <si>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</si>
  <si>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</si>
  <si>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</si>
  <si>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</si>
  <si>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</si>
  <si>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</si>
  <si>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</si>
  <si>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</si>
  <si>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</si>
  <si>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</si>
  <si>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</si>
  <si>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</si>
  <si>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</si>
  <si>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</si>
  <si>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</si>
  <si>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</si>
  <si>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</si>
  <si>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</si>
  <si>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</si>
  <si>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</si>
  <si>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</si>
  <si>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</si>
  <si>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</si>
  <si>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</si>
  <si>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</si>
  <si>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</si>
  <si>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</si>
  <si>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</si>
  <si>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</si>
  <si>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</si>
  <si>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</si>
  <si>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</si>
  <si>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</si>
  <si>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</si>
  <si>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</si>
  <si>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</si>
  <si>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</si>
  <si>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</si>
  <si>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</si>
  <si>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</si>
  <si>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</si>
  <si>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</si>
  <si>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</si>
  <si>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</si>
  <si>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</si>
  <si>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</si>
  <si>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</si>
  <si>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</si>
  <si>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</si>
  <si>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</si>
  <si>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</si>
  <si>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</si>
  <si>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</si>
  <si>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</si>
  <si>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</si>
  <si>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</si>
  <si>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</si>
  <si>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</si>
  <si>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</si>
  <si>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</si>
  <si>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</si>
  <si>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</si>
  <si>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</si>
  <si>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</si>
  <si>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</si>
  <si>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</si>
  <si>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</si>
  <si>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</si>
  <si>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</si>
  <si>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</si>
  <si>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</si>
  <si>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</si>
  <si>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</si>
  <si>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</si>
  <si>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</si>
  <si>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</si>
  <si>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</si>
  <si>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</si>
  <si>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</si>
  <si>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</si>
  <si>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</si>
  <si>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</si>
  <si>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</si>
  <si>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</si>
  <si>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</si>
  <si>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</si>
  <si>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</si>
  <si>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</si>
  <si>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</si>
  <si>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</si>
  <si>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</si>
  <si>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</si>
  <si>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</si>
  <si>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</si>
  <si>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</si>
  <si>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</si>
  <si>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</si>
  <si>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</si>
  <si>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</si>
  <si>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</si>
  <si>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</si>
  <si>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</si>
  <si>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</si>
  <si>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</si>
  <si>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</si>
  <si>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</si>
  <si>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</si>
  <si>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</si>
  <si>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</si>
  <si>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</si>
  <si>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</si>
  <si>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</si>
  <si>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</si>
  <si>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</si>
  <si>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</si>
  <si>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</si>
  <si>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</si>
  <si>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</si>
  <si>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</si>
  <si>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</si>
  <si>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</si>
  <si>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</si>
  <si>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</si>
  <si>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</si>
  <si>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</si>
  <si>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</si>
  <si>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</si>
  <si>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</si>
  <si>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</si>
  <si>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</si>
  <si>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</si>
  <si>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</si>
  <si>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</si>
  <si>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</si>
  <si>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</si>
  <si>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</si>
  <si>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</si>
  <si>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</si>
  <si>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</si>
  <si>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</si>
  <si>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</si>
  <si>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</si>
  <si>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</si>
  <si>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</si>
  <si>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</si>
  <si>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</si>
  <si>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</si>
  <si>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</si>
  <si>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</si>
  <si>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</si>
  <si>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</si>
  <si>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</si>
  <si>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</si>
  <si>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</si>
  <si>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</si>
  <si>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</si>
  <si>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</si>
  <si>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</si>
  <si>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</si>
  <si>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</si>
  <si>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</si>
  <si>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</si>
  <si>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</si>
  <si>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</si>
  <si>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</si>
  <si>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</si>
  <si>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</si>
  <si>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</si>
  <si>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</si>
  <si>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</si>
  <si>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</si>
  <si>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</si>
  <si>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</si>
  <si>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</si>
  <si>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</si>
  <si>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</si>
  <si>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</si>
  <si>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</si>
  <si>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</si>
  <si>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</si>
  <si>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</si>
  <si>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</si>
  <si>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</si>
  <si>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</si>
  <si>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</si>
  <si>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</si>
  <si>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</si>
  <si>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</si>
  <si>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</si>
  <si>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</si>
  <si>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</si>
  <si>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</si>
  <si>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</si>
  <si>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</si>
  <si>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</si>
  <si>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</si>
  <si>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</si>
  <si>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</si>
  <si>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</si>
  <si>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</si>
  <si>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</si>
  <si>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</si>
  <si>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</si>
  <si>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</si>
  <si>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</si>
  <si>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</si>
  <si>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</si>
  <si>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</si>
  <si>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</si>
  <si>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</si>
  <si>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</si>
  <si>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</si>
  <si>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</si>
  <si>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</si>
  <si>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</si>
  <si>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</si>
  <si>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</si>
  <si>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</si>
  <si>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</si>
  <si>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</si>
  <si>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</si>
  <si>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</si>
  <si>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</si>
  <si>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</si>
  <si>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</si>
  <si>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</si>
  <si>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</si>
  <si>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</si>
  <si>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</si>
  <si>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</si>
  <si>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</si>
  <si>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</si>
  <si>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</si>
  <si>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</si>
  <si>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</si>
  <si>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</si>
  <si>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</si>
  <si>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</si>
  <si>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</si>
  <si>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</si>
  <si>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</si>
  <si>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</si>
  <si>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</si>
  <si>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</si>
  <si>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</si>
  <si>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</si>
  <si>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</si>
  <si>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</si>
  <si>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</si>
  <si>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2  ул. Липовская в                        г. Липецке</t>
  </si>
  <si>
    <t>Мехуборка (асфальт) в зимний период</t>
  </si>
  <si>
    <t>Ремонт и обслуживание кол.приборов учёта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</si>
</sst>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180" fontId="48" fillId="0" borderId="0" xfId="0" applyNumberFormat="1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51;&#1080;&#1087;&#1086;&#1074;&#1089;&#1082;&#1072;&#1103;,%20&#1076;.%202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53">
          <cell r="I53">
            <v>0</v>
          </cell>
          <cell r="M53">
            <v>21164.48</v>
          </cell>
          <cell r="P53">
            <v>25341.264</v>
          </cell>
          <cell r="U53">
            <v>28752.588</v>
          </cell>
          <cell r="V53">
            <v>13712.57</v>
          </cell>
          <cell r="Z53">
            <v>30701.915999999997</v>
          </cell>
          <cell r="AA53">
            <v>5</v>
          </cell>
          <cell r="AB53">
            <v>5</v>
          </cell>
          <cell r="AD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-29703.37699999992</v>
          </cell>
        </row>
        <row r="25">
          <cell r="D25">
            <v>34607.83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CJ122">
            <v>152943.72257040004</v>
          </cell>
        </row>
        <row r="123">
          <cell r="CJ123">
            <v>212330.71484400003</v>
          </cell>
        </row>
        <row r="124">
          <cell r="CJ124">
            <v>39811.77552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J3">
            <v>2707.4</v>
          </cell>
        </row>
        <row r="37">
          <cell r="CJ37">
            <v>0.110697</v>
          </cell>
        </row>
        <row r="41">
          <cell r="CJ41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Normal="90" zoomScaleSheetLayoutView="100" zoomScalePageLayoutView="0" workbookViewId="0" topLeftCell="A1">
      <selection activeCell="B173" sqref="B17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8" t="s">
        <v>384</v>
      </c>
      <c r="B2" s="48"/>
      <c r="C2" s="48"/>
      <c r="D2" s="48"/>
      <c r="E2" s="5">
        <v>2707.4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381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382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383</v>
      </c>
    </row>
    <row r="8" spans="1:4" ht="42.75" customHeight="1">
      <c r="A8" s="47" t="s">
        <v>106</v>
      </c>
      <c r="B8" s="47"/>
      <c r="C8" s="47"/>
      <c r="D8" s="47"/>
    </row>
    <row r="9" spans="1:4" ht="15.75">
      <c r="A9" s="7" t="s">
        <v>60</v>
      </c>
      <c r="B9" s="8" t="s">
        <v>75</v>
      </c>
      <c r="C9" s="8" t="s">
        <v>76</v>
      </c>
      <c r="D9" s="8">
        <f>'[2]по форме'!$D$23</f>
        <v>0</v>
      </c>
    </row>
    <row r="10" spans="1:4" ht="15.75">
      <c r="A10" s="7" t="s">
        <v>61</v>
      </c>
      <c r="B10" s="8" t="s">
        <v>77</v>
      </c>
      <c r="C10" s="8" t="s">
        <v>76</v>
      </c>
      <c r="D10" s="38">
        <f>'[2]по форме'!$D$24</f>
        <v>-29703.37699999992</v>
      </c>
    </row>
    <row r="11" spans="1:4" ht="15.75">
      <c r="A11" s="7" t="s">
        <v>78</v>
      </c>
      <c r="B11" s="8" t="s">
        <v>79</v>
      </c>
      <c r="C11" s="8" t="s">
        <v>76</v>
      </c>
      <c r="D11" s="39">
        <f>'[2]по форме'!$D$25</f>
        <v>34607.83</v>
      </c>
    </row>
    <row r="12" spans="1:4" ht="31.5">
      <c r="A12" s="7" t="s">
        <v>80</v>
      </c>
      <c r="B12" s="8" t="s">
        <v>81</v>
      </c>
      <c r="C12" s="8" t="s">
        <v>76</v>
      </c>
      <c r="D12" s="39">
        <f>D13+D14+D15</f>
        <v>405086.2129344001</v>
      </c>
    </row>
    <row r="13" spans="1:4" ht="15.75">
      <c r="A13" s="7" t="s">
        <v>97</v>
      </c>
      <c r="B13" s="10" t="s">
        <v>82</v>
      </c>
      <c r="C13" s="8" t="s">
        <v>76</v>
      </c>
      <c r="D13" s="39">
        <f>'[3]ук(2016)'!$CJ$123</f>
        <v>212330.71484400003</v>
      </c>
    </row>
    <row r="14" spans="1:4" ht="15.75">
      <c r="A14" s="7" t="s">
        <v>98</v>
      </c>
      <c r="B14" s="10" t="s">
        <v>83</v>
      </c>
      <c r="C14" s="8" t="s">
        <v>76</v>
      </c>
      <c r="D14" s="39">
        <f>'[3]ук(2016)'!$CJ$122</f>
        <v>152943.72257040004</v>
      </c>
    </row>
    <row r="15" spans="1:4" ht="15.75">
      <c r="A15" s="7" t="s">
        <v>99</v>
      </c>
      <c r="B15" s="10" t="s">
        <v>84</v>
      </c>
      <c r="C15" s="8" t="s">
        <v>76</v>
      </c>
      <c r="D15" s="39">
        <f>'[3]ук(2016)'!$CJ$124</f>
        <v>39811.77552</v>
      </c>
    </row>
    <row r="16" spans="1:4" ht="15.75">
      <c r="A16" s="10" t="s">
        <v>85</v>
      </c>
      <c r="B16" s="10" t="s">
        <v>86</v>
      </c>
      <c r="C16" s="10" t="s">
        <v>76</v>
      </c>
      <c r="D16" s="40">
        <f>D17</f>
        <v>383921.7329344001</v>
      </c>
    </row>
    <row r="17" spans="1:4" ht="31.5">
      <c r="A17" s="10" t="s">
        <v>62</v>
      </c>
      <c r="B17" s="10" t="s">
        <v>100</v>
      </c>
      <c r="C17" s="10" t="s">
        <v>76</v>
      </c>
      <c r="D17" s="40">
        <f>D12-D25+D260+D276</f>
        <v>383921.7329344001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40">
        <f>D16+D10+D9</f>
        <v>354218.35593440017</v>
      </c>
    </row>
    <row r="23" spans="1:4" ht="15.75">
      <c r="A23" s="10" t="s">
        <v>94</v>
      </c>
      <c r="B23" s="10" t="s">
        <v>102</v>
      </c>
      <c r="C23" s="10" t="s">
        <v>76</v>
      </c>
      <c r="D23" s="40">
        <f>'[1]Управл 2017'!$I$53</f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40">
        <f>D22-D255</f>
        <v>-41194.87875919981</v>
      </c>
    </row>
    <row r="25" spans="1:5" ht="15.75">
      <c r="A25" s="10" t="s">
        <v>96</v>
      </c>
      <c r="B25" s="10" t="s">
        <v>104</v>
      </c>
      <c r="C25" s="10" t="s">
        <v>76</v>
      </c>
      <c r="D25" s="40">
        <f>'[1]Управл 2017'!$M$53</f>
        <v>21164.48</v>
      </c>
      <c r="E25" s="1"/>
    </row>
    <row r="26" spans="1:22" s="11" customFormat="1" ht="35.25" customHeight="1">
      <c r="A26" s="49" t="s">
        <v>105</v>
      </c>
      <c r="B26" s="49"/>
      <c r="C26" s="49"/>
      <c r="D26" s="49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17">
        <f>E28</f>
        <v>28752.588</v>
      </c>
      <c r="E28" s="32">
        <f>'[1]Управл 2017'!$U$53</f>
        <v>28752.588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41">
        <f>E28/E2</f>
        <v>10.62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6" t="s">
        <v>118</v>
      </c>
      <c r="B33" s="20" t="s">
        <v>107</v>
      </c>
      <c r="C33" s="20" t="s">
        <v>70</v>
      </c>
      <c r="D33" s="20" t="s">
        <v>13</v>
      </c>
      <c r="E33" s="21" t="s">
        <v>328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24">
        <f>E35+E39+E43+E47+E51+E55</f>
        <v>34276.15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5">
        <f>1754.4</f>
        <v>1754.4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25">
        <f>E35/E2</f>
        <v>0.6480017729186673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327</v>
      </c>
      <c r="E39" s="35">
        <v>838.21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25">
        <f>E39/E2</f>
        <v>0.3095996158676221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5">
        <f>9031.41</f>
        <v>9031.41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24">
        <f>E43/E2</f>
        <v>3.3358240378222646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1" customFormat="1" ht="31.5">
      <c r="A47" s="23" t="s">
        <v>341</v>
      </c>
      <c r="B47" s="9" t="s">
        <v>109</v>
      </c>
      <c r="C47" s="9" t="s">
        <v>70</v>
      </c>
      <c r="D47" s="9" t="s">
        <v>16</v>
      </c>
      <c r="E47" s="35">
        <f>22652.13</f>
        <v>22652.13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1" customFormat="1" ht="15.75">
      <c r="A48" s="23" t="s">
        <v>342</v>
      </c>
      <c r="B48" s="9" t="s">
        <v>110</v>
      </c>
      <c r="C48" s="9" t="s">
        <v>70</v>
      </c>
      <c r="D48" s="9" t="s">
        <v>17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1" customFormat="1" ht="15.75">
      <c r="A49" s="23" t="s">
        <v>343</v>
      </c>
      <c r="B49" s="9" t="s">
        <v>67</v>
      </c>
      <c r="C49" s="9" t="s">
        <v>70</v>
      </c>
      <c r="D49" s="9" t="s">
        <v>12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1" customFormat="1" ht="15.75">
      <c r="A50" s="23" t="s">
        <v>344</v>
      </c>
      <c r="B50" s="9" t="s">
        <v>111</v>
      </c>
      <c r="C50" s="9" t="s">
        <v>76</v>
      </c>
      <c r="D50" s="25">
        <f>E47/E2</f>
        <v>8.366746694245402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1" customFormat="1" ht="47.25">
      <c r="A51" s="23" t="s">
        <v>345</v>
      </c>
      <c r="B51" s="9" t="s">
        <v>109</v>
      </c>
      <c r="C51" s="9" t="s">
        <v>70</v>
      </c>
      <c r="D51" s="25" t="s">
        <v>330</v>
      </c>
      <c r="E51" s="35">
        <v>0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1" customFormat="1" ht="15.75">
      <c r="A52" s="23" t="s">
        <v>346</v>
      </c>
      <c r="B52" s="9" t="s">
        <v>110</v>
      </c>
      <c r="C52" s="9" t="s">
        <v>70</v>
      </c>
      <c r="D52" s="25" t="s">
        <v>150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s="11" customFormat="1" ht="15.75">
      <c r="A53" s="23" t="s">
        <v>347</v>
      </c>
      <c r="B53" s="9" t="s">
        <v>67</v>
      </c>
      <c r="C53" s="9" t="s">
        <v>70</v>
      </c>
      <c r="D53" s="25" t="s">
        <v>12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1" customFormat="1" ht="15.75">
      <c r="A54" s="23" t="s">
        <v>348</v>
      </c>
      <c r="B54" s="9" t="s">
        <v>111</v>
      </c>
      <c r="C54" s="9" t="s">
        <v>76</v>
      </c>
      <c r="D54" s="25">
        <f>E51/E2</f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1" customFormat="1" ht="31.5">
      <c r="A55" s="23" t="s">
        <v>349</v>
      </c>
      <c r="B55" s="9" t="s">
        <v>109</v>
      </c>
      <c r="C55" s="9" t="s">
        <v>70</v>
      </c>
      <c r="D55" s="25" t="s">
        <v>329</v>
      </c>
      <c r="E55" s="35">
        <v>0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1" customFormat="1" ht="15.75">
      <c r="A56" s="23" t="s">
        <v>350</v>
      </c>
      <c r="B56" s="9" t="s">
        <v>110</v>
      </c>
      <c r="C56" s="9" t="s">
        <v>70</v>
      </c>
      <c r="D56" s="25" t="s">
        <v>150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1" customFormat="1" ht="15.75">
      <c r="A57" s="23" t="s">
        <v>351</v>
      </c>
      <c r="B57" s="9" t="s">
        <v>67</v>
      </c>
      <c r="C57" s="9" t="s">
        <v>70</v>
      </c>
      <c r="D57" s="25" t="s">
        <v>12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1" customFormat="1" ht="15.75">
      <c r="A58" s="23" t="s">
        <v>352</v>
      </c>
      <c r="B58" s="9" t="s">
        <v>111</v>
      </c>
      <c r="C58" s="9" t="s">
        <v>76</v>
      </c>
      <c r="D58" s="25">
        <f>E55/E2</f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22" customFormat="1" ht="24.75" customHeight="1">
      <c r="A59" s="36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9">
        <f>E60</f>
        <v>25341.264</v>
      </c>
      <c r="E60" s="33">
        <f>'[1]Управл 2017'!$P$53</f>
        <v>25341.264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42">
        <f>E60/E2</f>
        <v>9.36</v>
      </c>
      <c r="E64" s="21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22" customFormat="1" ht="15.75">
      <c r="A65" s="36" t="s">
        <v>138</v>
      </c>
      <c r="B65" s="20" t="s">
        <v>107</v>
      </c>
      <c r="C65" s="20" t="s">
        <v>70</v>
      </c>
      <c r="D65" s="20" t="s">
        <v>380</v>
      </c>
      <c r="E65" s="21">
        <v>27000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9">
        <f>E65</f>
        <v>27000</v>
      </c>
      <c r="E66" s="21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380</v>
      </c>
      <c r="E67" s="21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43">
        <f>E65/E2</f>
        <v>9.97266750387826</v>
      </c>
      <c r="E70" s="21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22" customFormat="1" ht="15.75">
      <c r="A71" s="36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39811.78</v>
      </c>
      <c r="E72" s="21">
        <v>39811.78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42">
        <f>E72/E2</f>
        <v>14.704801654724088</v>
      </c>
      <c r="E76" s="21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</row>
    <row r="77" spans="1:22" s="22" customFormat="1" ht="31.5">
      <c r="A77" s="36" t="s">
        <v>151</v>
      </c>
      <c r="B77" s="20" t="s">
        <v>107</v>
      </c>
      <c r="C77" s="20" t="s">
        <v>70</v>
      </c>
      <c r="D77" s="20" t="s">
        <v>57</v>
      </c>
      <c r="E77" s="21"/>
      <c r="F77" s="26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E79</f>
        <v>8683.38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35">
        <f>8683.38</f>
        <v>8683.38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42">
        <f>E79/E2</f>
        <v>3.207276353697274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22" customFormat="1" ht="31.5">
      <c r="A83" s="36" t="s">
        <v>158</v>
      </c>
      <c r="B83" s="20" t="s">
        <v>107</v>
      </c>
      <c r="C83" s="20" t="s">
        <v>70</v>
      </c>
      <c r="D83" s="20" t="s">
        <v>58</v>
      </c>
      <c r="E83" s="35">
        <f>953.67</f>
        <v>953.67</v>
      </c>
      <c r="F83" s="21" t="s">
        <v>338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953.67</v>
      </c>
      <c r="E84" s="35"/>
      <c r="F84" s="35">
        <v>60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42">
        <f>E83/F84</f>
        <v>15.894499999999999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22" customFormat="1" ht="15.75">
      <c r="A89" s="36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9">
        <f>E91+E95</f>
        <v>44414.486</v>
      </c>
      <c r="E90" s="21"/>
      <c r="F90" s="21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3">
        <f>'[1]Управл 2017'!$V$53</f>
        <v>13712.57</v>
      </c>
      <c r="F91" s="21" t="s">
        <v>340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21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21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42">
        <f>E91/E2</f>
        <v>5.064848193839107</v>
      </c>
      <c r="E94" s="21"/>
      <c r="F94" s="21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3">
        <f>'[1]Управл 2017'!$Z$53</f>
        <v>30701.915999999997</v>
      </c>
      <c r="F95" s="21" t="s">
        <v>340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42">
        <f>E95/E2</f>
        <v>11.339999999999998</v>
      </c>
      <c r="E98" s="21"/>
      <c r="F98" s="21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22" customFormat="1" ht="47.25">
      <c r="A99" s="36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339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f>E101+E105</f>
        <v>295.7</v>
      </c>
      <c r="E100" s="35"/>
      <c r="F100" s="9">
        <v>547.6</v>
      </c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5">
        <v>0</v>
      </c>
      <c r="F101" s="46" t="s">
        <v>377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5"/>
      <c r="F102" s="46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42">
        <f>E101/F100</f>
        <v>0</v>
      </c>
      <c r="E104" s="35"/>
      <c r="F104" s="9" t="s">
        <v>339</v>
      </c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5">
        <v>295.7</v>
      </c>
      <c r="F105" s="9">
        <f>F100</f>
        <v>547.6</v>
      </c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42">
        <f>E105/F105</f>
        <v>0.5399926953981008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22" customFormat="1" ht="63">
      <c r="A109" s="36" t="s">
        <v>185</v>
      </c>
      <c r="B109" s="20" t="s">
        <v>107</v>
      </c>
      <c r="C109" s="20" t="s">
        <v>70</v>
      </c>
      <c r="D109" s="20" t="s">
        <v>29</v>
      </c>
      <c r="E109" s="21"/>
      <c r="F109" s="35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25">
        <f>E111+E115+E123+E127+E131+E135+E139+E143+E147+E151+E155+E159+E163+E119</f>
        <v>70545.82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5">
        <f>1352.35</f>
        <v>1352.35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42">
        <f>E111/E2</f>
        <v>0.49950136662480604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44">
        <f>6457.15</f>
        <v>6457.15</v>
      </c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42">
        <f>E115/E2</f>
        <v>2.3850003693580555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1" customFormat="1" ht="31.5">
      <c r="A119" s="23"/>
      <c r="B119" s="9" t="s">
        <v>109</v>
      </c>
      <c r="C119" s="9" t="s">
        <v>70</v>
      </c>
      <c r="D119" s="42" t="s">
        <v>385</v>
      </c>
      <c r="E119" s="35">
        <f>1297.52</f>
        <v>1297.52</v>
      </c>
      <c r="F119" s="34"/>
      <c r="G119" s="34"/>
      <c r="H119" s="34"/>
      <c r="I119" s="34"/>
      <c r="J119" s="34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1" customFormat="1" ht="15.75">
      <c r="A120" s="23"/>
      <c r="B120" s="9" t="s">
        <v>110</v>
      </c>
      <c r="C120" s="9" t="s">
        <v>70</v>
      </c>
      <c r="D120" s="42" t="s">
        <v>27</v>
      </c>
      <c r="E120" s="35"/>
      <c r="F120" s="34"/>
      <c r="G120" s="34"/>
      <c r="H120" s="34"/>
      <c r="I120" s="34"/>
      <c r="J120" s="34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1" customFormat="1" ht="15.75">
      <c r="A121" s="23"/>
      <c r="B121" s="9" t="s">
        <v>67</v>
      </c>
      <c r="C121" s="9" t="s">
        <v>70</v>
      </c>
      <c r="D121" s="42" t="s">
        <v>12</v>
      </c>
      <c r="E121" s="35"/>
      <c r="F121" s="34"/>
      <c r="G121" s="34"/>
      <c r="H121" s="34"/>
      <c r="I121" s="34"/>
      <c r="J121" s="34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1" customFormat="1" ht="15.75">
      <c r="A122" s="23"/>
      <c r="B122" s="9" t="s">
        <v>111</v>
      </c>
      <c r="C122" s="9" t="s">
        <v>76</v>
      </c>
      <c r="D122" s="42">
        <f>E119/E2</f>
        <v>0.4792494644308192</v>
      </c>
      <c r="E122" s="35"/>
      <c r="F122" s="34"/>
      <c r="G122" s="34"/>
      <c r="H122" s="34"/>
      <c r="I122" s="34"/>
      <c r="J122" s="34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5">
        <f>2109.47</f>
        <v>2109.47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42">
        <f>E123/E2</f>
        <v>0.7791497377557803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5">
        <f>22412.65</f>
        <v>22412.65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42">
        <f>E127/E2</f>
        <v>8.278292827066558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5">
        <f>8670.83+9320.05</f>
        <v>17990.879999999997</v>
      </c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42">
        <f>E131/E2</f>
        <v>6.645076457117528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5">
        <f>4610.7*2</f>
        <v>9221.4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42">
        <f>E135/E2</f>
        <v>3.405998374824555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5">
        <f>4681.09</f>
        <v>4681.09</v>
      </c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42">
        <f>E139/E2</f>
        <v>1.7289983009529437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5">
        <f>3174.7</f>
        <v>3174.7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42">
        <f>E143/E2</f>
        <v>1.1726010194282337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</row>
    <row r="147" spans="1:22" s="11" customFormat="1" ht="31.5">
      <c r="A147" s="23" t="s">
        <v>353</v>
      </c>
      <c r="B147" s="9" t="s">
        <v>109</v>
      </c>
      <c r="C147" s="9" t="s">
        <v>70</v>
      </c>
      <c r="D147" s="9" t="s">
        <v>335</v>
      </c>
      <c r="E147" s="35">
        <v>1848.61</v>
      </c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</row>
    <row r="148" spans="1:22" s="11" customFormat="1" ht="15.75">
      <c r="A148" s="23" t="s">
        <v>354</v>
      </c>
      <c r="B148" s="9" t="s">
        <v>110</v>
      </c>
      <c r="C148" s="9" t="s">
        <v>70</v>
      </c>
      <c r="D148" s="9" t="s">
        <v>34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</row>
    <row r="149" spans="1:22" s="11" customFormat="1" ht="15.75">
      <c r="A149" s="23" t="s">
        <v>355</v>
      </c>
      <c r="B149" s="9" t="s">
        <v>67</v>
      </c>
      <c r="C149" s="9" t="s">
        <v>70</v>
      </c>
      <c r="D149" s="9" t="s">
        <v>12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</row>
    <row r="150" spans="1:22" s="11" customFormat="1" ht="15.75">
      <c r="A150" s="23" t="s">
        <v>356</v>
      </c>
      <c r="B150" s="9" t="s">
        <v>111</v>
      </c>
      <c r="C150" s="9" t="s">
        <v>76</v>
      </c>
      <c r="D150" s="42">
        <f>E147/E2</f>
        <v>0.6827989953460885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</row>
    <row r="151" spans="1:22" s="11" customFormat="1" ht="31.5">
      <c r="A151" s="23" t="s">
        <v>357</v>
      </c>
      <c r="B151" s="9" t="s">
        <v>109</v>
      </c>
      <c r="C151" s="9" t="s">
        <v>70</v>
      </c>
      <c r="D151" s="42" t="s">
        <v>334</v>
      </c>
      <c r="E151" s="35">
        <v>0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</row>
    <row r="152" spans="1:22" s="11" customFormat="1" ht="15.75">
      <c r="A152" s="23" t="s">
        <v>358</v>
      </c>
      <c r="B152" s="9" t="s">
        <v>110</v>
      </c>
      <c r="C152" s="9" t="s">
        <v>70</v>
      </c>
      <c r="D152" s="42" t="s">
        <v>34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</row>
    <row r="153" spans="1:22" s="11" customFormat="1" ht="15.75">
      <c r="A153" s="23" t="s">
        <v>359</v>
      </c>
      <c r="B153" s="9" t="s">
        <v>67</v>
      </c>
      <c r="C153" s="9" t="s">
        <v>70</v>
      </c>
      <c r="D153" s="42" t="s">
        <v>12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</row>
    <row r="154" spans="1:22" s="11" customFormat="1" ht="15.75">
      <c r="A154" s="23" t="s">
        <v>360</v>
      </c>
      <c r="B154" s="9" t="s">
        <v>111</v>
      </c>
      <c r="C154" s="9" t="s">
        <v>76</v>
      </c>
      <c r="D154" s="42">
        <f>E151/E2</f>
        <v>0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</row>
    <row r="155" spans="1:22" s="11" customFormat="1" ht="31.5">
      <c r="A155" s="23" t="s">
        <v>361</v>
      </c>
      <c r="B155" s="9" t="s">
        <v>109</v>
      </c>
      <c r="C155" s="9" t="s">
        <v>70</v>
      </c>
      <c r="D155" s="42" t="s">
        <v>336</v>
      </c>
      <c r="E155" s="35">
        <v>0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</row>
    <row r="156" spans="1:22" s="11" customFormat="1" ht="15.75">
      <c r="A156" s="23" t="s">
        <v>362</v>
      </c>
      <c r="B156" s="9" t="s">
        <v>110</v>
      </c>
      <c r="C156" s="9" t="s">
        <v>70</v>
      </c>
      <c r="D156" s="42" t="s">
        <v>27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</row>
    <row r="157" spans="1:22" s="11" customFormat="1" ht="15.75">
      <c r="A157" s="23" t="s">
        <v>363</v>
      </c>
      <c r="B157" s="9" t="s">
        <v>67</v>
      </c>
      <c r="C157" s="9" t="s">
        <v>70</v>
      </c>
      <c r="D157" s="42" t="s">
        <v>12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</row>
    <row r="158" spans="1:22" s="11" customFormat="1" ht="15.75">
      <c r="A158" s="23" t="s">
        <v>364</v>
      </c>
      <c r="B158" s="9" t="s">
        <v>111</v>
      </c>
      <c r="C158" s="9" t="s">
        <v>76</v>
      </c>
      <c r="D158" s="42">
        <f>E155/E2</f>
        <v>0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</row>
    <row r="159" spans="1:22" s="11" customFormat="1" ht="31.5">
      <c r="A159" s="23" t="s">
        <v>365</v>
      </c>
      <c r="B159" s="9" t="s">
        <v>109</v>
      </c>
      <c r="C159" s="9" t="s">
        <v>70</v>
      </c>
      <c r="D159" s="42" t="s">
        <v>333</v>
      </c>
      <c r="E159" s="35">
        <v>0</v>
      </c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2" s="11" customFormat="1" ht="15.75">
      <c r="A160" s="23" t="s">
        <v>366</v>
      </c>
      <c r="B160" s="9" t="s">
        <v>110</v>
      </c>
      <c r="C160" s="9" t="s">
        <v>70</v>
      </c>
      <c r="D160" s="42" t="s">
        <v>27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</row>
    <row r="161" spans="1:22" s="11" customFormat="1" ht="15.75">
      <c r="A161" s="23" t="s">
        <v>367</v>
      </c>
      <c r="B161" s="9" t="s">
        <v>67</v>
      </c>
      <c r="C161" s="9" t="s">
        <v>70</v>
      </c>
      <c r="D161" s="42" t="s">
        <v>12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</row>
    <row r="162" spans="1:22" s="11" customFormat="1" ht="15.75">
      <c r="A162" s="23" t="s">
        <v>368</v>
      </c>
      <c r="B162" s="9" t="s">
        <v>111</v>
      </c>
      <c r="C162" s="9" t="s">
        <v>76</v>
      </c>
      <c r="D162" s="42">
        <f>E159/E2</f>
        <v>0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</row>
    <row r="163" spans="1:22" s="11" customFormat="1" ht="31.5">
      <c r="A163" s="23" t="s">
        <v>369</v>
      </c>
      <c r="B163" s="9" t="s">
        <v>109</v>
      </c>
      <c r="C163" s="9" t="s">
        <v>70</v>
      </c>
      <c r="D163" s="9" t="s">
        <v>331</v>
      </c>
      <c r="E163" s="35">
        <v>0</v>
      </c>
      <c r="F163" s="28"/>
      <c r="G163" s="29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</row>
    <row r="164" spans="1:22" s="11" customFormat="1" ht="15.75">
      <c r="A164" s="23" t="s">
        <v>370</v>
      </c>
      <c r="B164" s="9" t="s">
        <v>110</v>
      </c>
      <c r="C164" s="9" t="s">
        <v>70</v>
      </c>
      <c r="D164" s="9" t="s">
        <v>27</v>
      </c>
      <c r="E164" s="35"/>
      <c r="F164" s="27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</row>
    <row r="165" spans="1:22" s="11" customFormat="1" ht="15.75">
      <c r="A165" s="23" t="s">
        <v>371</v>
      </c>
      <c r="B165" s="9" t="s">
        <v>67</v>
      </c>
      <c r="C165" s="9" t="s">
        <v>70</v>
      </c>
      <c r="D165" s="9" t="s">
        <v>12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</row>
    <row r="166" spans="1:22" s="11" customFormat="1" ht="15.75">
      <c r="A166" s="23" t="s">
        <v>372</v>
      </c>
      <c r="B166" s="9" t="s">
        <v>111</v>
      </c>
      <c r="C166" s="9" t="s">
        <v>76</v>
      </c>
      <c r="D166" s="42">
        <f>E163/E2</f>
        <v>0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</row>
    <row r="167" spans="1:22" s="11" customFormat="1" ht="47.25">
      <c r="A167" s="36" t="s">
        <v>219</v>
      </c>
      <c r="B167" s="20" t="s">
        <v>107</v>
      </c>
      <c r="C167" s="20" t="s">
        <v>70</v>
      </c>
      <c r="D167" s="20" t="s">
        <v>41</v>
      </c>
      <c r="E167" s="21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</row>
    <row r="168" spans="1:22" s="11" customFormat="1" ht="15.75">
      <c r="A168" s="23" t="s">
        <v>220</v>
      </c>
      <c r="B168" s="9" t="s">
        <v>108</v>
      </c>
      <c r="C168" s="9" t="s">
        <v>76</v>
      </c>
      <c r="D168" s="9">
        <f>E169+E173+E177+E181+E185+E189+E193+E197+E201+E205+E209</f>
        <v>84302.8666936</v>
      </c>
      <c r="E168" s="21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</row>
    <row r="169" spans="1:22" s="11" customFormat="1" ht="31.5">
      <c r="A169" s="23" t="s">
        <v>221</v>
      </c>
      <c r="B169" s="9" t="s">
        <v>109</v>
      </c>
      <c r="C169" s="9" t="s">
        <v>70</v>
      </c>
      <c r="D169" s="9" t="s">
        <v>42</v>
      </c>
      <c r="E169" s="21">
        <f>2148.426</f>
        <v>2148.426</v>
      </c>
      <c r="F169" s="35">
        <v>1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</row>
    <row r="170" spans="1:22" s="11" customFormat="1" ht="15.75">
      <c r="A170" s="23" t="s">
        <v>222</v>
      </c>
      <c r="B170" s="9" t="s">
        <v>110</v>
      </c>
      <c r="C170" s="9" t="s">
        <v>70</v>
      </c>
      <c r="D170" s="9" t="s">
        <v>43</v>
      </c>
      <c r="E170" s="21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</row>
    <row r="171" spans="1:22" s="11" customFormat="1" ht="15.75">
      <c r="A171" s="23" t="s">
        <v>223</v>
      </c>
      <c r="B171" s="9" t="s">
        <v>67</v>
      </c>
      <c r="C171" s="9" t="s">
        <v>70</v>
      </c>
      <c r="D171" s="9" t="s">
        <v>22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</row>
    <row r="172" spans="1:22" s="11" customFormat="1" ht="15.75">
      <c r="A172" s="23" t="s">
        <v>224</v>
      </c>
      <c r="B172" s="9" t="s">
        <v>111</v>
      </c>
      <c r="C172" s="9" t="s">
        <v>76</v>
      </c>
      <c r="D172" s="42">
        <f>E169/F169</f>
        <v>2148.426</v>
      </c>
      <c r="E172" s="21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</row>
    <row r="173" spans="1:22" s="11" customFormat="1" ht="31.5">
      <c r="A173" s="23"/>
      <c r="B173" s="9" t="s">
        <v>109</v>
      </c>
      <c r="C173" s="9" t="s">
        <v>70</v>
      </c>
      <c r="D173" s="9" t="s">
        <v>386</v>
      </c>
      <c r="E173" s="37">
        <f>('[4]ук(2016)'!$CJ$37+'[4]ук(2016)'!$CJ$41)*12*'[4]ук(2016)'!$CJ$3</f>
        <v>3921.3006936</v>
      </c>
      <c r="F173" s="35">
        <v>2</v>
      </c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</row>
    <row r="174" spans="1:22" s="11" customFormat="1" ht="15.75">
      <c r="A174" s="23"/>
      <c r="B174" s="9" t="s">
        <v>110</v>
      </c>
      <c r="C174" s="9" t="s">
        <v>70</v>
      </c>
      <c r="D174" s="9" t="s">
        <v>43</v>
      </c>
      <c r="E174" s="21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</row>
    <row r="175" spans="1:22" s="11" customFormat="1" ht="15.75">
      <c r="A175" s="23"/>
      <c r="B175" s="9" t="s">
        <v>67</v>
      </c>
      <c r="C175" s="9" t="s">
        <v>70</v>
      </c>
      <c r="D175" s="9" t="s">
        <v>22</v>
      </c>
      <c r="E175" s="21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11" customFormat="1" ht="15.75">
      <c r="A176" s="23"/>
      <c r="B176" s="9" t="s">
        <v>111</v>
      </c>
      <c r="C176" s="9" t="s">
        <v>76</v>
      </c>
      <c r="D176" s="42">
        <f>E173/F173</f>
        <v>1960.6503468</v>
      </c>
      <c r="E176" s="21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</row>
    <row r="177" spans="1:22" s="11" customFormat="1" ht="31.5">
      <c r="A177" s="23" t="s">
        <v>225</v>
      </c>
      <c r="B177" s="9" t="s">
        <v>109</v>
      </c>
      <c r="C177" s="9" t="s">
        <v>70</v>
      </c>
      <c r="D177" s="9" t="s">
        <v>44</v>
      </c>
      <c r="E177" s="35">
        <v>1549.79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</row>
    <row r="178" spans="1:22" s="11" customFormat="1" ht="15.75">
      <c r="A178" s="23" t="s">
        <v>226</v>
      </c>
      <c r="B178" s="9" t="s">
        <v>110</v>
      </c>
      <c r="C178" s="9" t="s">
        <v>70</v>
      </c>
      <c r="D178" s="9" t="s">
        <v>27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1:22" s="11" customFormat="1" ht="15.75">
      <c r="A179" s="23" t="s">
        <v>227</v>
      </c>
      <c r="B179" s="9" t="s">
        <v>67</v>
      </c>
      <c r="C179" s="9" t="s">
        <v>70</v>
      </c>
      <c r="D179" s="9" t="s">
        <v>12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  <row r="180" spans="1:22" s="11" customFormat="1" ht="15.75">
      <c r="A180" s="23" t="s">
        <v>228</v>
      </c>
      <c r="B180" s="9" t="s">
        <v>111</v>
      </c>
      <c r="C180" s="9" t="s">
        <v>76</v>
      </c>
      <c r="D180" s="42">
        <f>E177/E2</f>
        <v>0.572427421142055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</row>
    <row r="181" spans="1:22" s="11" customFormat="1" ht="31.5">
      <c r="A181" s="23" t="s">
        <v>229</v>
      </c>
      <c r="B181" s="9" t="s">
        <v>109</v>
      </c>
      <c r="C181" s="9" t="s">
        <v>70</v>
      </c>
      <c r="D181" s="9" t="s">
        <v>45</v>
      </c>
      <c r="E181" s="35">
        <v>1370.36</v>
      </c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</row>
    <row r="182" spans="1:22" s="11" customFormat="1" ht="15.75">
      <c r="A182" s="23" t="s">
        <v>230</v>
      </c>
      <c r="B182" s="9" t="s">
        <v>110</v>
      </c>
      <c r="C182" s="9" t="s">
        <v>70</v>
      </c>
      <c r="D182" s="9" t="s">
        <v>27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</row>
    <row r="183" spans="1:22" s="11" customFormat="1" ht="15.75">
      <c r="A183" s="23" t="s">
        <v>231</v>
      </c>
      <c r="B183" s="9" t="s">
        <v>67</v>
      </c>
      <c r="C183" s="9" t="s">
        <v>70</v>
      </c>
      <c r="D183" s="9" t="s">
        <v>12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</row>
    <row r="184" spans="1:22" s="11" customFormat="1" ht="15.75">
      <c r="A184" s="23" t="s">
        <v>232</v>
      </c>
      <c r="B184" s="9" t="s">
        <v>111</v>
      </c>
      <c r="C184" s="9" t="s">
        <v>76</v>
      </c>
      <c r="D184" s="42">
        <f>E181/E2</f>
        <v>0.5061535052079486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</row>
    <row r="185" spans="1:22" s="11" customFormat="1" ht="31.5">
      <c r="A185" s="23" t="s">
        <v>233</v>
      </c>
      <c r="B185" s="9" t="s">
        <v>109</v>
      </c>
      <c r="C185" s="9" t="s">
        <v>70</v>
      </c>
      <c r="D185" s="9" t="s">
        <v>46</v>
      </c>
      <c r="E185" s="35">
        <v>2362.92</v>
      </c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</row>
    <row r="186" spans="1:22" s="11" customFormat="1" ht="15.75">
      <c r="A186" s="23" t="s">
        <v>234</v>
      </c>
      <c r="B186" s="9" t="s">
        <v>110</v>
      </c>
      <c r="C186" s="9" t="s">
        <v>70</v>
      </c>
      <c r="D186" s="9" t="s">
        <v>27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</row>
    <row r="187" spans="1:22" s="11" customFormat="1" ht="15.75">
      <c r="A187" s="23" t="s">
        <v>235</v>
      </c>
      <c r="B187" s="9" t="s">
        <v>67</v>
      </c>
      <c r="C187" s="9" t="s">
        <v>70</v>
      </c>
      <c r="D187" s="9" t="s">
        <v>12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</row>
    <row r="188" spans="1:22" s="11" customFormat="1" ht="15.75">
      <c r="A188" s="23" t="s">
        <v>236</v>
      </c>
      <c r="B188" s="9" t="s">
        <v>111</v>
      </c>
      <c r="C188" s="9" t="s">
        <v>76</v>
      </c>
      <c r="D188" s="42">
        <f>E185/E2</f>
        <v>0.8727635369727413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</row>
    <row r="189" spans="1:22" s="11" customFormat="1" ht="31.5">
      <c r="A189" s="23" t="s">
        <v>237</v>
      </c>
      <c r="B189" s="9" t="s">
        <v>109</v>
      </c>
      <c r="C189" s="9" t="s">
        <v>70</v>
      </c>
      <c r="D189" s="9" t="s">
        <v>324</v>
      </c>
      <c r="E189" s="35">
        <v>5660.92</v>
      </c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</row>
    <row r="190" spans="1:22" s="11" customFormat="1" ht="15.75">
      <c r="A190" s="23" t="s">
        <v>238</v>
      </c>
      <c r="B190" s="9" t="s">
        <v>110</v>
      </c>
      <c r="C190" s="9" t="s">
        <v>70</v>
      </c>
      <c r="D190" s="9" t="s">
        <v>27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</row>
    <row r="191" spans="1:22" s="11" customFormat="1" ht="15.75">
      <c r="A191" s="23" t="s">
        <v>240</v>
      </c>
      <c r="B191" s="9" t="s">
        <v>67</v>
      </c>
      <c r="C191" s="9" t="s">
        <v>70</v>
      </c>
      <c r="D191" s="9" t="s">
        <v>12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</row>
    <row r="192" spans="1:22" s="11" customFormat="1" ht="15.75">
      <c r="A192" s="23" t="s">
        <v>241</v>
      </c>
      <c r="B192" s="9" t="s">
        <v>111</v>
      </c>
      <c r="C192" s="9" t="s">
        <v>76</v>
      </c>
      <c r="D192" s="42">
        <f>E189/E2</f>
        <v>2.0909064046686856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</row>
    <row r="193" spans="1:22" s="11" customFormat="1" ht="31.5">
      <c r="A193" s="23"/>
      <c r="B193" s="9" t="s">
        <v>109</v>
      </c>
      <c r="C193" s="9" t="s">
        <v>70</v>
      </c>
      <c r="D193" s="42" t="s">
        <v>379</v>
      </c>
      <c r="E193" s="35">
        <v>21299.47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</row>
    <row r="194" spans="1:22" s="11" customFormat="1" ht="15.75">
      <c r="A194" s="23"/>
      <c r="B194" s="9" t="s">
        <v>110</v>
      </c>
      <c r="C194" s="9" t="s">
        <v>70</v>
      </c>
      <c r="D194" s="42" t="s">
        <v>27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</row>
    <row r="195" spans="1:22" s="11" customFormat="1" ht="15.75">
      <c r="A195" s="23"/>
      <c r="B195" s="9" t="s">
        <v>67</v>
      </c>
      <c r="C195" s="9" t="s">
        <v>70</v>
      </c>
      <c r="D195" s="42" t="s">
        <v>12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</row>
    <row r="196" spans="1:22" s="11" customFormat="1" ht="15.75">
      <c r="A196" s="23"/>
      <c r="B196" s="9" t="s">
        <v>111</v>
      </c>
      <c r="C196" s="9" t="s">
        <v>76</v>
      </c>
      <c r="D196" s="42">
        <f>E193/E2</f>
        <v>7.867130826623328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</row>
    <row r="197" spans="1:22" s="11" customFormat="1" ht="31.5">
      <c r="A197" s="23" t="s">
        <v>242</v>
      </c>
      <c r="B197" s="9" t="s">
        <v>109</v>
      </c>
      <c r="C197" s="9" t="s">
        <v>70</v>
      </c>
      <c r="D197" s="9" t="s">
        <v>47</v>
      </c>
      <c r="E197" s="35">
        <v>6018.55</v>
      </c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</row>
    <row r="198" spans="1:22" s="11" customFormat="1" ht="15.75">
      <c r="A198" s="23" t="s">
        <v>239</v>
      </c>
      <c r="B198" s="9" t="s">
        <v>110</v>
      </c>
      <c r="C198" s="9" t="s">
        <v>70</v>
      </c>
      <c r="D198" s="9" t="s">
        <v>27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</row>
    <row r="199" spans="1:22" s="11" customFormat="1" ht="15.75">
      <c r="A199" s="23" t="s">
        <v>243</v>
      </c>
      <c r="B199" s="9" t="s">
        <v>67</v>
      </c>
      <c r="C199" s="9" t="s">
        <v>70</v>
      </c>
      <c r="D199" s="9" t="s">
        <v>12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</row>
    <row r="200" spans="1:22" s="11" customFormat="1" ht="15.75">
      <c r="A200" s="23" t="s">
        <v>244</v>
      </c>
      <c r="B200" s="9" t="s">
        <v>111</v>
      </c>
      <c r="C200" s="9" t="s">
        <v>76</v>
      </c>
      <c r="D200" s="42">
        <f>E197/E2</f>
        <v>2.222999926128389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</row>
    <row r="201" spans="1:22" s="11" customFormat="1" ht="31.5">
      <c r="A201" s="23" t="s">
        <v>245</v>
      </c>
      <c r="B201" s="9" t="s">
        <v>109</v>
      </c>
      <c r="C201" s="9" t="s">
        <v>70</v>
      </c>
      <c r="D201" s="9" t="s">
        <v>48</v>
      </c>
      <c r="E201" s="35">
        <v>204.67</v>
      </c>
      <c r="F201" s="35" t="s">
        <v>332</v>
      </c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</row>
    <row r="202" spans="1:22" s="11" customFormat="1" ht="15.75">
      <c r="A202" s="23" t="s">
        <v>246</v>
      </c>
      <c r="B202" s="9" t="s">
        <v>110</v>
      </c>
      <c r="C202" s="9" t="s">
        <v>70</v>
      </c>
      <c r="D202" s="9" t="s">
        <v>27</v>
      </c>
      <c r="E202" s="35"/>
      <c r="F202" s="35" t="s">
        <v>12</v>
      </c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</row>
    <row r="203" spans="1:22" s="11" customFormat="1" ht="15.75">
      <c r="A203" s="23" t="s">
        <v>247</v>
      </c>
      <c r="B203" s="9" t="s">
        <v>67</v>
      </c>
      <c r="C203" s="9" t="s">
        <v>70</v>
      </c>
      <c r="D203" s="9" t="s">
        <v>12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</row>
    <row r="204" spans="1:22" s="11" customFormat="1" ht="15.75">
      <c r="A204" s="23" t="s">
        <v>248</v>
      </c>
      <c r="B204" s="9" t="s">
        <v>111</v>
      </c>
      <c r="C204" s="9" t="s">
        <v>76</v>
      </c>
      <c r="D204" s="42">
        <f>E201/E2</f>
        <v>0.07559651325995419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</row>
    <row r="205" spans="1:22" s="11" customFormat="1" ht="31.5">
      <c r="A205" s="23" t="s">
        <v>249</v>
      </c>
      <c r="B205" s="9" t="s">
        <v>109</v>
      </c>
      <c r="C205" s="9" t="s">
        <v>70</v>
      </c>
      <c r="D205" s="9" t="s">
        <v>49</v>
      </c>
      <c r="E205" s="35">
        <v>39766.46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</row>
    <row r="206" spans="1:22" s="11" customFormat="1" ht="15.75">
      <c r="A206" s="23" t="s">
        <v>250</v>
      </c>
      <c r="B206" s="9" t="s">
        <v>110</v>
      </c>
      <c r="C206" s="9" t="s">
        <v>70</v>
      </c>
      <c r="D206" s="9" t="s">
        <v>27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</row>
    <row r="207" spans="1:22" s="11" customFormat="1" ht="15.75">
      <c r="A207" s="23" t="s">
        <v>251</v>
      </c>
      <c r="B207" s="9" t="s">
        <v>67</v>
      </c>
      <c r="C207" s="9" t="s">
        <v>70</v>
      </c>
      <c r="D207" s="9" t="s">
        <v>12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</row>
    <row r="208" spans="1:22" s="11" customFormat="1" ht="15.75">
      <c r="A208" s="23" t="s">
        <v>252</v>
      </c>
      <c r="B208" s="9" t="s">
        <v>111</v>
      </c>
      <c r="C208" s="9" t="s">
        <v>76</v>
      </c>
      <c r="D208" s="42">
        <f>E205/E2</f>
        <v>14.688062347639802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</row>
    <row r="209" spans="1:22" s="11" customFormat="1" ht="31.5">
      <c r="A209" s="23"/>
      <c r="B209" s="9" t="s">
        <v>109</v>
      </c>
      <c r="C209" s="9" t="s">
        <v>70</v>
      </c>
      <c r="D209" s="42" t="s">
        <v>378</v>
      </c>
      <c r="E209" s="35">
        <v>0</v>
      </c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</row>
    <row r="210" spans="1:22" s="11" customFormat="1" ht="15.75">
      <c r="A210" s="23"/>
      <c r="B210" s="9" t="s">
        <v>110</v>
      </c>
      <c r="C210" s="9" t="s">
        <v>70</v>
      </c>
      <c r="D210" s="42" t="s">
        <v>27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</row>
    <row r="211" spans="1:22" s="11" customFormat="1" ht="15.75">
      <c r="A211" s="23"/>
      <c r="B211" s="9" t="s">
        <v>67</v>
      </c>
      <c r="C211" s="9" t="s">
        <v>70</v>
      </c>
      <c r="D211" s="42" t="s">
        <v>12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</row>
    <row r="212" spans="1:22" s="11" customFormat="1" ht="15.75">
      <c r="A212" s="23"/>
      <c r="B212" s="9" t="s">
        <v>111</v>
      </c>
      <c r="C212" s="9" t="s">
        <v>76</v>
      </c>
      <c r="D212" s="42">
        <f>E209/E2</f>
        <v>0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</row>
    <row r="213" spans="1:22" s="11" customFormat="1" ht="47.25">
      <c r="A213" s="36" t="s">
        <v>287</v>
      </c>
      <c r="B213" s="20" t="s">
        <v>107</v>
      </c>
      <c r="C213" s="20" t="s">
        <v>70</v>
      </c>
      <c r="D213" s="20" t="s">
        <v>50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</row>
    <row r="214" spans="1:22" s="11" customFormat="1" ht="18.75">
      <c r="A214" s="23" t="s">
        <v>253</v>
      </c>
      <c r="B214" s="9" t="s">
        <v>108</v>
      </c>
      <c r="C214" s="9" t="s">
        <v>76</v>
      </c>
      <c r="D214" s="9">
        <f>E215+E219+E223+E227+E231+E235+E239+E243+E247+E251</f>
        <v>31035.53</v>
      </c>
      <c r="E214" s="35"/>
      <c r="F214" s="30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</row>
    <row r="215" spans="1:22" s="11" customFormat="1" ht="31.5">
      <c r="A215" s="23" t="s">
        <v>254</v>
      </c>
      <c r="B215" s="9" t="s">
        <v>109</v>
      </c>
      <c r="C215" s="9" t="s">
        <v>70</v>
      </c>
      <c r="D215" s="9" t="s">
        <v>51</v>
      </c>
      <c r="E215" s="35">
        <v>0</v>
      </c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</row>
    <row r="216" spans="1:22" s="11" customFormat="1" ht="15.75">
      <c r="A216" s="23" t="s">
        <v>283</v>
      </c>
      <c r="B216" s="9" t="s">
        <v>110</v>
      </c>
      <c r="C216" s="9" t="s">
        <v>70</v>
      </c>
      <c r="D216" s="9" t="s">
        <v>27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</row>
    <row r="217" spans="1:22" s="11" customFormat="1" ht="15.75">
      <c r="A217" s="23" t="s">
        <v>255</v>
      </c>
      <c r="B217" s="9" t="s">
        <v>67</v>
      </c>
      <c r="C217" s="9" t="s">
        <v>70</v>
      </c>
      <c r="D217" s="9" t="s">
        <v>12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</row>
    <row r="218" spans="1:22" s="11" customFormat="1" ht="15.75">
      <c r="A218" s="23" t="s">
        <v>256</v>
      </c>
      <c r="B218" s="9" t="s">
        <v>111</v>
      </c>
      <c r="C218" s="9" t="s">
        <v>76</v>
      </c>
      <c r="D218" s="9">
        <v>0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</row>
    <row r="219" spans="1:22" s="11" customFormat="1" ht="31.5">
      <c r="A219" s="23" t="s">
        <v>257</v>
      </c>
      <c r="B219" s="9" t="s">
        <v>109</v>
      </c>
      <c r="C219" s="9" t="s">
        <v>70</v>
      </c>
      <c r="D219" s="9" t="s">
        <v>53</v>
      </c>
      <c r="E219" s="35">
        <v>0</v>
      </c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</row>
    <row r="220" spans="1:22" s="11" customFormat="1" ht="15.75">
      <c r="A220" s="23" t="s">
        <v>258</v>
      </c>
      <c r="B220" s="9" t="s">
        <v>110</v>
      </c>
      <c r="C220" s="9" t="s">
        <v>70</v>
      </c>
      <c r="D220" s="9" t="s">
        <v>27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</row>
    <row r="221" spans="1:22" s="11" customFormat="1" ht="15.75">
      <c r="A221" s="23" t="s">
        <v>259</v>
      </c>
      <c r="B221" s="9" t="s">
        <v>67</v>
      </c>
      <c r="C221" s="9" t="s">
        <v>70</v>
      </c>
      <c r="D221" s="9" t="s">
        <v>12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</row>
    <row r="222" spans="1:22" s="11" customFormat="1" ht="15.75">
      <c r="A222" s="23" t="s">
        <v>260</v>
      </c>
      <c r="B222" s="9" t="s">
        <v>111</v>
      </c>
      <c r="C222" s="9" t="s">
        <v>76</v>
      </c>
      <c r="D222" s="42">
        <f>E219/E2</f>
        <v>0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</row>
    <row r="223" spans="1:22" s="11" customFormat="1" ht="31.5">
      <c r="A223" s="23" t="s">
        <v>261</v>
      </c>
      <c r="B223" s="9" t="s">
        <v>109</v>
      </c>
      <c r="C223" s="9" t="s">
        <v>70</v>
      </c>
      <c r="D223" s="9" t="s">
        <v>52</v>
      </c>
      <c r="E223" s="35">
        <v>752.54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</row>
    <row r="224" spans="1:22" s="11" customFormat="1" ht="15.75">
      <c r="A224" s="23" t="s">
        <v>262</v>
      </c>
      <c r="B224" s="9" t="s">
        <v>110</v>
      </c>
      <c r="C224" s="9" t="s">
        <v>70</v>
      </c>
      <c r="D224" s="9" t="s">
        <v>27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</row>
    <row r="225" spans="1:22" s="11" customFormat="1" ht="15.75">
      <c r="A225" s="23" t="s">
        <v>263</v>
      </c>
      <c r="B225" s="9" t="s">
        <v>67</v>
      </c>
      <c r="C225" s="9" t="s">
        <v>70</v>
      </c>
      <c r="D225" s="9" t="s">
        <v>12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</row>
    <row r="226" spans="1:22" s="11" customFormat="1" ht="15.75">
      <c r="A226" s="23" t="s">
        <v>264</v>
      </c>
      <c r="B226" s="9" t="s">
        <v>111</v>
      </c>
      <c r="C226" s="9" t="s">
        <v>76</v>
      </c>
      <c r="D226" s="43">
        <f>E223/E2</f>
        <v>0.277956711235872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</row>
    <row r="227" spans="1:22" s="11" customFormat="1" ht="31.5">
      <c r="A227" s="23" t="s">
        <v>265</v>
      </c>
      <c r="B227" s="9" t="s">
        <v>109</v>
      </c>
      <c r="C227" s="9" t="s">
        <v>70</v>
      </c>
      <c r="D227" s="9" t="s">
        <v>288</v>
      </c>
      <c r="E227" s="35">
        <v>0</v>
      </c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</row>
    <row r="228" spans="1:22" s="11" customFormat="1" ht="15.75">
      <c r="A228" s="23" t="s">
        <v>266</v>
      </c>
      <c r="B228" s="9" t="s">
        <v>110</v>
      </c>
      <c r="C228" s="9" t="s">
        <v>70</v>
      </c>
      <c r="D228" s="9" t="s">
        <v>27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</row>
    <row r="229" spans="1:22" s="11" customFormat="1" ht="15.75">
      <c r="A229" s="23" t="s">
        <v>267</v>
      </c>
      <c r="B229" s="9" t="s">
        <v>67</v>
      </c>
      <c r="C229" s="9" t="s">
        <v>70</v>
      </c>
      <c r="D229" s="9" t="s">
        <v>12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</row>
    <row r="230" spans="1:22" s="11" customFormat="1" ht="15.75">
      <c r="A230" s="23" t="s">
        <v>268</v>
      </c>
      <c r="B230" s="9" t="s">
        <v>111</v>
      </c>
      <c r="C230" s="9" t="s">
        <v>76</v>
      </c>
      <c r="D230" s="9">
        <v>0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</row>
    <row r="231" spans="1:22" s="11" customFormat="1" ht="31.5">
      <c r="A231" s="23" t="s">
        <v>269</v>
      </c>
      <c r="B231" s="9" t="s">
        <v>109</v>
      </c>
      <c r="C231" s="9" t="s">
        <v>70</v>
      </c>
      <c r="D231" s="9" t="s">
        <v>337</v>
      </c>
      <c r="E231" s="35">
        <v>0</v>
      </c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</row>
    <row r="232" spans="1:22" s="11" customFormat="1" ht="15.75">
      <c r="A232" s="23" t="s">
        <v>270</v>
      </c>
      <c r="B232" s="9" t="s">
        <v>110</v>
      </c>
      <c r="C232" s="9" t="s">
        <v>70</v>
      </c>
      <c r="D232" s="9" t="s">
        <v>27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</row>
    <row r="233" spans="1:22" s="11" customFormat="1" ht="15.75">
      <c r="A233" s="23" t="s">
        <v>271</v>
      </c>
      <c r="B233" s="9" t="s">
        <v>67</v>
      </c>
      <c r="C233" s="9" t="s">
        <v>70</v>
      </c>
      <c r="D233" s="9" t="s">
        <v>12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</row>
    <row r="234" spans="1:22" s="11" customFormat="1" ht="15.75">
      <c r="A234" s="23" t="s">
        <v>272</v>
      </c>
      <c r="B234" s="9" t="s">
        <v>111</v>
      </c>
      <c r="C234" s="9" t="s">
        <v>76</v>
      </c>
      <c r="D234" s="42">
        <f>E231/E2</f>
        <v>0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</row>
    <row r="235" spans="1:22" s="11" customFormat="1" ht="31.5">
      <c r="A235" s="23" t="s">
        <v>273</v>
      </c>
      <c r="B235" s="9" t="s">
        <v>109</v>
      </c>
      <c r="C235" s="9" t="s">
        <v>70</v>
      </c>
      <c r="D235" s="9" t="s">
        <v>1</v>
      </c>
      <c r="E235" s="35">
        <v>3960.11</v>
      </c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</row>
    <row r="236" spans="1:22" s="11" customFormat="1" ht="15.75">
      <c r="A236" s="23" t="s">
        <v>274</v>
      </c>
      <c r="B236" s="9" t="s">
        <v>110</v>
      </c>
      <c r="C236" s="9" t="s">
        <v>70</v>
      </c>
      <c r="D236" s="9" t="s">
        <v>27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</row>
    <row r="237" spans="1:22" s="11" customFormat="1" ht="15.75">
      <c r="A237" s="23" t="s">
        <v>275</v>
      </c>
      <c r="B237" s="9" t="s">
        <v>67</v>
      </c>
      <c r="C237" s="9" t="s">
        <v>70</v>
      </c>
      <c r="D237" s="9" t="s">
        <v>12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</row>
    <row r="238" spans="1:22" s="11" customFormat="1" ht="15.75">
      <c r="A238" s="23" t="s">
        <v>276</v>
      </c>
      <c r="B238" s="9" t="s">
        <v>111</v>
      </c>
      <c r="C238" s="9" t="s">
        <v>76</v>
      </c>
      <c r="D238" s="42">
        <f>E235/E2</f>
        <v>1.4626985299549382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</row>
    <row r="239" spans="1:22" s="11" customFormat="1" ht="31.5">
      <c r="A239" s="23" t="s">
        <v>277</v>
      </c>
      <c r="B239" s="9" t="s">
        <v>109</v>
      </c>
      <c r="C239" s="9" t="s">
        <v>70</v>
      </c>
      <c r="D239" s="9" t="s">
        <v>0</v>
      </c>
      <c r="E239" s="35">
        <v>0</v>
      </c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</row>
    <row r="240" spans="1:22" s="11" customFormat="1" ht="15.75">
      <c r="A240" s="23" t="s">
        <v>278</v>
      </c>
      <c r="B240" s="9" t="s">
        <v>110</v>
      </c>
      <c r="C240" s="9" t="s">
        <v>70</v>
      </c>
      <c r="D240" s="9" t="s">
        <v>27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</row>
    <row r="241" spans="1:22" s="11" customFormat="1" ht="15.75">
      <c r="A241" s="23" t="s">
        <v>279</v>
      </c>
      <c r="B241" s="9" t="s">
        <v>67</v>
      </c>
      <c r="C241" s="9" t="s">
        <v>70</v>
      </c>
      <c r="D241" s="9" t="s">
        <v>12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</row>
    <row r="242" spans="1:22" s="11" customFormat="1" ht="15.75">
      <c r="A242" s="23" t="s">
        <v>280</v>
      </c>
      <c r="B242" s="9" t="s">
        <v>111</v>
      </c>
      <c r="C242" s="9" t="s">
        <v>76</v>
      </c>
      <c r="D242" s="42">
        <f>E239/E2</f>
        <v>0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</row>
    <row r="243" spans="1:22" s="11" customFormat="1" ht="31.5">
      <c r="A243" s="23" t="s">
        <v>282</v>
      </c>
      <c r="B243" s="9" t="s">
        <v>109</v>
      </c>
      <c r="C243" s="9" t="s">
        <v>70</v>
      </c>
      <c r="D243" s="9" t="s">
        <v>54</v>
      </c>
      <c r="E243" s="35">
        <v>0</v>
      </c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</row>
    <row r="244" spans="1:22" s="11" customFormat="1" ht="15.75">
      <c r="A244" s="23" t="s">
        <v>284</v>
      </c>
      <c r="B244" s="9" t="s">
        <v>110</v>
      </c>
      <c r="C244" s="9" t="s">
        <v>70</v>
      </c>
      <c r="D244" s="9" t="s">
        <v>27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</row>
    <row r="245" spans="1:22" s="11" customFormat="1" ht="15.75">
      <c r="A245" s="23" t="s">
        <v>285</v>
      </c>
      <c r="B245" s="9" t="s">
        <v>67</v>
      </c>
      <c r="C245" s="9" t="s">
        <v>70</v>
      </c>
      <c r="D245" s="9" t="s">
        <v>12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</row>
    <row r="246" spans="1:22" s="11" customFormat="1" ht="15.75">
      <c r="A246" s="23" t="s">
        <v>286</v>
      </c>
      <c r="B246" s="9" t="s">
        <v>111</v>
      </c>
      <c r="C246" s="9" t="s">
        <v>76</v>
      </c>
      <c r="D246" s="42">
        <f>E243/E2</f>
        <v>0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</row>
    <row r="247" spans="1:22" s="11" customFormat="1" ht="31.5">
      <c r="A247" s="23" t="s">
        <v>289</v>
      </c>
      <c r="B247" s="9" t="s">
        <v>109</v>
      </c>
      <c r="C247" s="9" t="s">
        <v>70</v>
      </c>
      <c r="D247" s="9" t="s">
        <v>55</v>
      </c>
      <c r="E247" s="35">
        <v>5306.32</v>
      </c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</row>
    <row r="248" spans="1:22" s="11" customFormat="1" ht="15.75">
      <c r="A248" s="23" t="s">
        <v>290</v>
      </c>
      <c r="B248" s="9" t="s">
        <v>110</v>
      </c>
      <c r="C248" s="9" t="s">
        <v>70</v>
      </c>
      <c r="D248" s="9" t="s">
        <v>27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</row>
    <row r="249" spans="1:22" s="11" customFormat="1" ht="15.75">
      <c r="A249" s="23" t="s">
        <v>291</v>
      </c>
      <c r="B249" s="9" t="s">
        <v>67</v>
      </c>
      <c r="C249" s="9" t="s">
        <v>70</v>
      </c>
      <c r="D249" s="9" t="s">
        <v>12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</row>
    <row r="250" spans="1:22" s="11" customFormat="1" ht="15.75">
      <c r="A250" s="23" t="s">
        <v>292</v>
      </c>
      <c r="B250" s="9" t="s">
        <v>111</v>
      </c>
      <c r="C250" s="9" t="s">
        <v>76</v>
      </c>
      <c r="D250" s="42">
        <f>E247/E2</f>
        <v>1.9599320381177512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</row>
    <row r="251" spans="1:22" s="11" customFormat="1" ht="31.5">
      <c r="A251" s="23" t="s">
        <v>373</v>
      </c>
      <c r="B251" s="9" t="s">
        <v>109</v>
      </c>
      <c r="C251" s="9" t="s">
        <v>70</v>
      </c>
      <c r="D251" s="9" t="s">
        <v>56</v>
      </c>
      <c r="E251" s="35">
        <v>21016.56</v>
      </c>
      <c r="F251" s="35">
        <f>1.08*100</f>
        <v>108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</row>
    <row r="252" spans="1:22" s="11" customFormat="1" ht="15.75">
      <c r="A252" s="23" t="s">
        <v>374</v>
      </c>
      <c r="B252" s="9" t="s">
        <v>110</v>
      </c>
      <c r="C252" s="9" t="s">
        <v>70</v>
      </c>
      <c r="D252" s="9" t="s">
        <v>27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</row>
    <row r="253" spans="1:22" s="11" customFormat="1" ht="15.75">
      <c r="A253" s="23" t="s">
        <v>375</v>
      </c>
      <c r="B253" s="9" t="s">
        <v>67</v>
      </c>
      <c r="C253" s="9" t="s">
        <v>70</v>
      </c>
      <c r="D253" s="9" t="s">
        <v>325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</row>
    <row r="254" spans="1:22" s="11" customFormat="1" ht="15.75">
      <c r="A254" s="23" t="s">
        <v>376</v>
      </c>
      <c r="B254" s="9" t="s">
        <v>111</v>
      </c>
      <c r="C254" s="9" t="s">
        <v>76</v>
      </c>
      <c r="D254" s="42">
        <f>E251/F251</f>
        <v>194.5977777777778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</row>
    <row r="255" spans="1:22" s="11" customFormat="1" ht="15.75">
      <c r="A255" s="23"/>
      <c r="B255" s="20" t="s">
        <v>281</v>
      </c>
      <c r="C255" s="9" t="s">
        <v>76</v>
      </c>
      <c r="D255" s="31">
        <f>SUM(D90,D28,D34,D60,D66,D72,D78,D84,D100,D110,D168,D214)</f>
        <v>395413.2346936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</row>
    <row r="256" spans="1:4" ht="15.75">
      <c r="A256" s="47" t="s">
        <v>293</v>
      </c>
      <c r="B256" s="47"/>
      <c r="C256" s="47"/>
      <c r="D256" s="47"/>
    </row>
    <row r="257" spans="1:4" ht="15.75">
      <c r="A257" s="7" t="s">
        <v>294</v>
      </c>
      <c r="B257" s="8" t="s">
        <v>295</v>
      </c>
      <c r="C257" s="8" t="s">
        <v>296</v>
      </c>
      <c r="D257" s="45">
        <f>'[1]Управл 2017'!$AA$53</f>
        <v>5</v>
      </c>
    </row>
    <row r="258" spans="1:4" ht="15.75">
      <c r="A258" s="7" t="s">
        <v>297</v>
      </c>
      <c r="B258" s="8" t="s">
        <v>298</v>
      </c>
      <c r="C258" s="8" t="s">
        <v>296</v>
      </c>
      <c r="D258" s="45">
        <f>'[1]Управл 2017'!$AB$53</f>
        <v>5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39">
        <f>'[1]Управл 2017'!$AD$53</f>
        <v>0</v>
      </c>
    </row>
    <row r="261" spans="1:4" ht="15.75">
      <c r="A261" s="47" t="s">
        <v>303</v>
      </c>
      <c r="B261" s="47"/>
      <c r="C261" s="47"/>
      <c r="D261" s="47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7" t="s">
        <v>311</v>
      </c>
      <c r="B268" s="47"/>
      <c r="C268" s="47"/>
      <c r="D268" s="47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7" t="s">
        <v>317</v>
      </c>
      <c r="B273" s="47"/>
      <c r="C273" s="47"/>
      <c r="D273" s="47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2019-03-30T12:38:52Z</dcterms:modified>
  <cp:category/>
  <cp:version/>
  <cp:contentType/>
  <cp:contentStatus/>
</cp:coreProperties>
</file>