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форме'!$A$1:$D$322</definedName>
  </definedNames>
  <calcPr fullCalcOnLoad="1"/>
</workbook>
</file>

<file path=xl/sharedStrings.xml><?xml version="1.0" encoding="utf-8"?>
<sst xmlns="http://schemas.openxmlformats.org/spreadsheetml/2006/main" count="1099" uniqueCount="394">
  <si>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</si>
  <si>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</si>
  <si>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</si>
  <si>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</si>
  <si>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</si>
  <si>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</si>
  <si>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</si>
  <si>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</si>
  <si>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</si>
  <si>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</si>
  <si>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</si>
  <si>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</si>
  <si>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</si>
  <si>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</si>
  <si>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</si>
  <si>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</si>
  <si>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</si>
  <si>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</si>
  <si>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</si>
  <si>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</si>
  <si>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</si>
  <si>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</si>
  <si>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</si>
  <si>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</si>
  <si>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</si>
  <si>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</si>
  <si>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</si>
  <si>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</si>
  <si>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</si>
  <si>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</si>
  <si>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</si>
  <si>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</si>
  <si>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</si>
  <si>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</si>
  <si>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</si>
  <si>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</si>
  <si>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</si>
  <si>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</si>
  <si>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</si>
  <si>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</si>
  <si>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</si>
  <si>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</si>
  <si>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</si>
  <si>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</si>
  <si>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</si>
  <si>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</si>
  <si>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</si>
  <si>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</si>
  <si>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</si>
  <si>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</si>
  <si>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</si>
  <si>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</si>
  <si>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</si>
  <si>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</si>
  <si>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</si>
  <si>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</si>
  <si>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</si>
  <si>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</si>
  <si>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</si>
  <si>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</si>
  <si>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</si>
  <si>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</si>
  <si>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</si>
  <si>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</si>
  <si>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</si>
  <si>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</si>
  <si>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</si>
  <si>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</si>
  <si>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</si>
  <si>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</si>
  <si>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</si>
  <si>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</si>
  <si>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</si>
  <si>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</si>
  <si>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</si>
  <si>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</si>
  <si>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</si>
  <si>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</si>
  <si>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</si>
  <si>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</si>
  <si>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</si>
  <si>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</si>
  <si>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</si>
  <si>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</si>
  <si>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</si>
  <si>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</si>
  <si>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</si>
  <si>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</si>
  <si>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</si>
  <si>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</si>
  <si>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</si>
  <si>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</si>
  <si>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</si>
  <si>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</si>
  <si>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</si>
  <si>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</si>
  <si>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</si>
  <si>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</si>
  <si>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</si>
  <si>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</si>
  <si>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</si>
  <si>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</si>
  <si>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</si>
  <si>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</si>
  <si>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</si>
  <si>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</si>
  <si>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</si>
  <si>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</si>
  <si>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</si>
  <si>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</si>
  <si>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</si>
  <si>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</si>
  <si>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</si>
  <si>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</si>
  <si>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</si>
  <si>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</si>
  <si>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</si>
  <si>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</si>
  <si>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</si>
  <si>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</si>
  <si>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</si>
  <si>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</si>
  <si>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</si>
  <si>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</si>
  <si>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</si>
  <si>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</si>
  <si>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</si>
  <si>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</si>
  <si>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</si>
  <si>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</si>
  <si>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</si>
  <si>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</si>
  <si>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</si>
  <si>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</si>
  <si>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</si>
  <si>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</si>
  <si>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</si>
  <si>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</si>
  <si>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</si>
  <si>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</si>
  <si>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</si>
  <si>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</si>
  <si>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</si>
  <si>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</si>
  <si>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</si>
  <si>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</si>
  <si>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</si>
  <si>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</si>
  <si>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</si>
  <si>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</si>
  <si>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</si>
  <si>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</si>
  <si>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</si>
  <si>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</si>
  <si>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</si>
  <si>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</si>
  <si>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</si>
  <si>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</si>
  <si>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</si>
  <si>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</si>
  <si>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</si>
  <si>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</si>
  <si>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</si>
  <si>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</si>
  <si>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</si>
  <si>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</si>
  <si>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</si>
  <si>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</si>
  <si>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</si>
  <si>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</si>
  <si>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</si>
  <si>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</si>
  <si>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</si>
  <si>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</si>
  <si>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</si>
  <si>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</si>
  <si>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</si>
  <si>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</si>
  <si>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</si>
  <si>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</si>
  <si>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</si>
  <si>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</si>
  <si>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</si>
  <si>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</si>
  <si>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</si>
  <si>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</si>
  <si>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</si>
  <si>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</si>
  <si>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</si>
  <si>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</si>
  <si>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</si>
  <si>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</si>
  <si>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</si>
  <si>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</si>
  <si>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</si>
  <si>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</si>
  <si>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</si>
  <si>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</si>
  <si>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</si>
  <si>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</si>
  <si>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</si>
  <si>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</si>
  <si>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</si>
  <si>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</si>
  <si>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</si>
  <si>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</si>
  <si>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</si>
  <si>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</si>
  <si>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</si>
  <si>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</si>
  <si>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</si>
  <si>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</si>
  <si>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</si>
  <si>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</si>
  <si>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</si>
  <si>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</si>
  <si>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</si>
  <si>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</si>
  <si>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</si>
  <si>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</si>
  <si>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</si>
  <si>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</si>
  <si>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</si>
  <si>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</si>
  <si>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</si>
  <si>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</si>
  <si>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</si>
  <si>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</si>
  <si>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</si>
  <si>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</si>
  <si>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</si>
  <si>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</si>
  <si>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</si>
  <si>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</si>
  <si>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</si>
  <si>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</si>
  <si>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</si>
  <si>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</si>
  <si>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</si>
  <si>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</si>
  <si>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</si>
  <si>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</si>
  <si>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</si>
  <si>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</si>
  <si>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</si>
  <si>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</si>
  <si>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</si>
  <si>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</si>
  <si>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</si>
  <si>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</si>
  <si>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</si>
  <si>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</si>
  <si>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</si>
  <si>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</si>
  <si>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</si>
  <si>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</si>
  <si>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</si>
  <si>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</si>
  <si>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</si>
  <si>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</si>
  <si>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</si>
  <si>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</si>
  <si>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</si>
  <si>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</si>
  <si>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</si>
  <si>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</si>
  <si>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</si>
  <si>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</si>
  <si>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</si>
  <si>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</si>
  <si>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</si>
  <si>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</si>
  <si>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</si>
  <si>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</si>
  <si>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</si>
  <si>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</si>
  <si>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</si>
  <si>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</si>
  <si>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</si>
  <si>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</si>
  <si>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</si>
  <si>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</si>
  <si>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</si>
  <si>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</si>
  <si>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</si>
  <si>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</si>
  <si>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</si>
  <si>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</si>
  <si>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</si>
  <si>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</si>
  <si>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</si>
  <si>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</si>
  <si>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</si>
  <si>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</si>
  <si>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</si>
  <si>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</si>
  <si>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</si>
  <si>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</si>
  <si>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</si>
  <si>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</si>
  <si>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</si>
  <si>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</si>
  <si>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</si>
  <si>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</si>
  <si>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</si>
  <si>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</si>
  <si>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</si>
  <si>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</si>
  <si>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</si>
  <si>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</si>
  <si>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</si>
  <si>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</si>
  <si>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</si>
  <si>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</si>
  <si>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</si>
  <si>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</si>
  <si>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</si>
  <si>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</si>
  <si>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</si>
  <si>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</si>
  <si>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</si>
  <si>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</si>
  <si>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</si>
  <si>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</si>
  <si>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</si>
  <si>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</si>
  <si>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</si>
  <si>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</si>
  <si>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</si>
  <si>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</si>
  <si>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</si>
  <si>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</si>
  <si>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</si>
  <si>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</si>
  <si>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</si>
  <si>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</si>
  <si>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</si>
  <si>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</si>
  <si>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</si>
  <si>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</si>
  <si>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</si>
  <si>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</si>
  <si>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</si>
  <si>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</si>
  <si>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</si>
  <si>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</si>
  <si>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</si>
  <si>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</si>
  <si>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</si>
  <si>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</si>
  <si>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</si>
  <si>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</si>
  <si>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</si>
  <si>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</si>
  <si>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</si>
  <si>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</si>
  <si>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</si>
  <si>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</si>
  <si>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</si>
  <si>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</si>
  <si>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</si>
  <si>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</si>
  <si>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</si>
  <si>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</si>
  <si>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</si>
  <si>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</si>
  <si>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</si>
  <si>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</si>
  <si>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</si>
  <si>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</si>
  <si>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 xml:space="preserve"> </t>
  </si>
  <si>
    <t>всегда везде 0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</si>
  <si>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</si>
  <si>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</si>
  <si>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</si>
  <si>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</si>
  <si>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</si>
  <si>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</si>
  <si>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</si>
  <si>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</si>
  <si>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</si>
  <si>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</si>
  <si>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</si>
  <si>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</si>
  <si>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Ремонт мусоропроводных карманов</t>
  </si>
  <si>
    <t>Обследование спец. 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</si>
  <si>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</si>
  <si>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</si>
  <si>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</si>
  <si>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</si>
  <si>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10  ул. Липовская в                        г. Липецке</t>
  </si>
  <si>
    <t>Мехуборка (асфальт) в зимний период</t>
  </si>
  <si>
    <t xml:space="preserve">Дизенфекция элементов ствола мусоропровода </t>
  </si>
  <si>
    <t>Техническое освидетельствование лифтов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</si>
</sst>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1;&#1080;&#1087;&#1086;&#1074;&#1089;&#1082;&#1072;&#1103;,%20&#1076;.%2010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2">
          <cell r="M62">
            <v>281705.04</v>
          </cell>
          <cell r="P62">
            <v>103628.94</v>
          </cell>
          <cell r="U62">
            <v>107896.01400000001</v>
          </cell>
          <cell r="V62">
            <v>51457.36</v>
          </cell>
          <cell r="Z62">
            <v>115210.99799999999</v>
          </cell>
          <cell r="AA62">
            <v>8</v>
          </cell>
          <cell r="AB62">
            <v>8</v>
          </cell>
          <cell r="AD62">
            <v>-580.9000000000001</v>
          </cell>
        </row>
        <row r="63">
          <cell r="I63">
            <v>10.43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-39010.89299999992</v>
          </cell>
        </row>
        <row r="25">
          <cell r="D25">
            <v>165403.49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3">
            <v>4077.1</v>
          </cell>
        </row>
        <row r="37">
          <cell r="C37">
            <v>0.08679</v>
          </cell>
        </row>
        <row r="41">
          <cell r="C41">
            <v>0.134942</v>
          </cell>
        </row>
        <row r="80">
          <cell r="C80">
            <v>2.467</v>
          </cell>
        </row>
        <row r="122">
          <cell r="C122">
            <v>349456.99861079996</v>
          </cell>
        </row>
        <row r="123">
          <cell r="C123">
            <v>384763.4777892</v>
          </cell>
        </row>
        <row r="124">
          <cell r="C124">
            <v>59952.94008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2"/>
  <sheetViews>
    <sheetView tabSelected="1" view="pageBreakPreview" zoomScaleNormal="90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9" width="0" style="3" hidden="1" customWidth="1"/>
    <col min="10" max="22" width="9.140625" style="3" customWidth="1"/>
    <col min="23" max="16384" width="9.140625" style="4" customWidth="1"/>
  </cols>
  <sheetData>
    <row r="1" ht="15.75">
      <c r="E1" s="3" t="s">
        <v>318</v>
      </c>
    </row>
    <row r="2" spans="1:22" s="6" customFormat="1" ht="33.75" customHeight="1">
      <c r="A2" s="46" t="s">
        <v>390</v>
      </c>
      <c r="B2" s="46"/>
      <c r="C2" s="46"/>
      <c r="D2" s="46"/>
      <c r="E2" s="3">
        <v>4077.1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387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388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389</v>
      </c>
    </row>
    <row r="8" spans="1:4" ht="42.75" customHeight="1">
      <c r="A8" s="45" t="s">
        <v>105</v>
      </c>
      <c r="B8" s="45"/>
      <c r="C8" s="45"/>
      <c r="D8" s="45"/>
    </row>
    <row r="9" spans="1:4" ht="15.75">
      <c r="A9" s="7" t="s">
        <v>59</v>
      </c>
      <c r="B9" s="8" t="s">
        <v>74</v>
      </c>
      <c r="C9" s="8" t="s">
        <v>75</v>
      </c>
      <c r="D9" s="8">
        <f>'[2]по форме'!$D$23</f>
        <v>0</v>
      </c>
    </row>
    <row r="10" spans="1:6" ht="15.75">
      <c r="A10" s="7" t="s">
        <v>60</v>
      </c>
      <c r="B10" s="8" t="s">
        <v>76</v>
      </c>
      <c r="C10" s="8" t="s">
        <v>75</v>
      </c>
      <c r="D10" s="37">
        <f>'[2]по форме'!$D$24</f>
        <v>-39010.89299999992</v>
      </c>
      <c r="F10" s="1"/>
    </row>
    <row r="11" spans="1:4" ht="15.75">
      <c r="A11" s="7" t="s">
        <v>77</v>
      </c>
      <c r="B11" s="8" t="s">
        <v>78</v>
      </c>
      <c r="C11" s="8" t="s">
        <v>75</v>
      </c>
      <c r="D11" s="38">
        <f>'[2]по форме'!$D$25</f>
        <v>165403.49</v>
      </c>
    </row>
    <row r="12" spans="1:4" ht="31.5">
      <c r="A12" s="7" t="s">
        <v>79</v>
      </c>
      <c r="B12" s="8" t="s">
        <v>80</v>
      </c>
      <c r="C12" s="8" t="s">
        <v>75</v>
      </c>
      <c r="D12" s="38">
        <f>D13+D14+D15</f>
        <v>794173.41648</v>
      </c>
    </row>
    <row r="13" spans="1:4" ht="15.75">
      <c r="A13" s="7" t="s">
        <v>96</v>
      </c>
      <c r="B13" s="10" t="s">
        <v>81</v>
      </c>
      <c r="C13" s="8" t="s">
        <v>75</v>
      </c>
      <c r="D13" s="38">
        <f>'[3]ук(2016)'!$C$123</f>
        <v>384763.4777892</v>
      </c>
    </row>
    <row r="14" spans="1:4" ht="15.75">
      <c r="A14" s="7" t="s">
        <v>97</v>
      </c>
      <c r="B14" s="10" t="s">
        <v>82</v>
      </c>
      <c r="C14" s="8" t="s">
        <v>75</v>
      </c>
      <c r="D14" s="38">
        <f>'[3]ук(2016)'!$C$122</f>
        <v>349456.99861079996</v>
      </c>
    </row>
    <row r="15" spans="1:4" ht="15.75">
      <c r="A15" s="7" t="s">
        <v>98</v>
      </c>
      <c r="B15" s="10" t="s">
        <v>83</v>
      </c>
      <c r="C15" s="8" t="s">
        <v>75</v>
      </c>
      <c r="D15" s="38">
        <f>'[3]ук(2016)'!$C$124</f>
        <v>59952.94008</v>
      </c>
    </row>
    <row r="16" spans="1:4" ht="15.75">
      <c r="A16" s="10" t="s">
        <v>84</v>
      </c>
      <c r="B16" s="10" t="s">
        <v>85</v>
      </c>
      <c r="C16" s="10" t="s">
        <v>75</v>
      </c>
      <c r="D16" s="39">
        <f>D17</f>
        <v>565643.86648</v>
      </c>
    </row>
    <row r="17" spans="1:4" ht="31.5">
      <c r="A17" s="10" t="s">
        <v>61</v>
      </c>
      <c r="B17" s="10" t="s">
        <v>99</v>
      </c>
      <c r="C17" s="10" t="s">
        <v>75</v>
      </c>
      <c r="D17" s="39">
        <f>D12-D25+D306+D322</f>
        <v>565643.86648</v>
      </c>
    </row>
    <row r="18" spans="1:4" ht="31.5">
      <c r="A18" s="10" t="s">
        <v>86</v>
      </c>
      <c r="B18" s="10" t="s">
        <v>100</v>
      </c>
      <c r="C18" s="10" t="s">
        <v>75</v>
      </c>
      <c r="D18" s="10">
        <v>0</v>
      </c>
    </row>
    <row r="19" spans="1:4" ht="15.75">
      <c r="A19" s="10" t="s">
        <v>62</v>
      </c>
      <c r="B19" s="10" t="s">
        <v>87</v>
      </c>
      <c r="C19" s="10" t="s">
        <v>75</v>
      </c>
      <c r="D19" s="10">
        <v>0</v>
      </c>
    </row>
    <row r="20" spans="1:4" ht="15.75">
      <c r="A20" s="10" t="s">
        <v>63</v>
      </c>
      <c r="B20" s="10" t="s">
        <v>88</v>
      </c>
      <c r="C20" s="10" t="s">
        <v>75</v>
      </c>
      <c r="D20" s="10">
        <v>0</v>
      </c>
    </row>
    <row r="21" spans="1:4" ht="15.75">
      <c r="A21" s="10" t="s">
        <v>89</v>
      </c>
      <c r="B21" s="10" t="s">
        <v>90</v>
      </c>
      <c r="C21" s="10" t="s">
        <v>75</v>
      </c>
      <c r="D21" s="10">
        <v>0</v>
      </c>
    </row>
    <row r="22" spans="1:4" ht="15.75">
      <c r="A22" s="10" t="s">
        <v>91</v>
      </c>
      <c r="B22" s="10" t="s">
        <v>92</v>
      </c>
      <c r="C22" s="10" t="s">
        <v>75</v>
      </c>
      <c r="D22" s="39">
        <f>D16+D10+D9</f>
        <v>526632.97348</v>
      </c>
    </row>
    <row r="23" spans="1:4" ht="15.75">
      <c r="A23" s="10" t="s">
        <v>93</v>
      </c>
      <c r="B23" s="10" t="s">
        <v>101</v>
      </c>
      <c r="C23" s="10" t="s">
        <v>75</v>
      </c>
      <c r="D23" s="39">
        <f>'[1]Управл 2017'!$I$63</f>
        <v>10.43</v>
      </c>
    </row>
    <row r="24" spans="1:4" ht="15.75">
      <c r="A24" s="10" t="s">
        <v>94</v>
      </c>
      <c r="B24" s="10" t="s">
        <v>102</v>
      </c>
      <c r="C24" s="10" t="s">
        <v>75</v>
      </c>
      <c r="D24" s="39">
        <f>D22-D301</f>
        <v>-388577.38436639996</v>
      </c>
    </row>
    <row r="25" spans="1:5" ht="15.75">
      <c r="A25" s="10" t="s">
        <v>95</v>
      </c>
      <c r="B25" s="10" t="s">
        <v>103</v>
      </c>
      <c r="C25" s="10" t="s">
        <v>75</v>
      </c>
      <c r="D25" s="39">
        <f>'[1]Управл 2017'!$M$62</f>
        <v>281705.04</v>
      </c>
      <c r="E25" s="1">
        <f>165403.49</f>
        <v>165403.49</v>
      </c>
    </row>
    <row r="26" spans="1:22" s="11" customFormat="1" ht="35.25" customHeight="1">
      <c r="A26" s="47" t="s">
        <v>104</v>
      </c>
      <c r="B26" s="47"/>
      <c r="C26" s="47"/>
      <c r="D26" s="47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6" customFormat="1" ht="31.5">
      <c r="A27" s="12" t="s">
        <v>115</v>
      </c>
      <c r="B27" s="13" t="s">
        <v>106</v>
      </c>
      <c r="C27" s="13" t="s">
        <v>69</v>
      </c>
      <c r="D27" s="13" t="s">
        <v>10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111</v>
      </c>
      <c r="B28" s="18" t="s">
        <v>107</v>
      </c>
      <c r="C28" s="18" t="s">
        <v>75</v>
      </c>
      <c r="D28" s="18">
        <f>E28</f>
        <v>107896.01400000001</v>
      </c>
      <c r="E28" s="31">
        <f>'[1]Управл 2017'!$U$62</f>
        <v>107896.01400000001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>
      <c r="A29" s="17" t="s">
        <v>112</v>
      </c>
      <c r="B29" s="18" t="s">
        <v>108</v>
      </c>
      <c r="C29" s="18" t="s">
        <v>69</v>
      </c>
      <c r="D29" s="18" t="s">
        <v>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ht="15.75">
      <c r="A30" s="17" t="s">
        <v>113</v>
      </c>
      <c r="B30" s="18" t="s">
        <v>109</v>
      </c>
      <c r="C30" s="18" t="s">
        <v>69</v>
      </c>
      <c r="D30" s="18" t="s">
        <v>11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ht="15.75">
      <c r="A31" s="17" t="s">
        <v>114</v>
      </c>
      <c r="B31" s="18" t="s">
        <v>66</v>
      </c>
      <c r="C31" s="18" t="s">
        <v>69</v>
      </c>
      <c r="D31" s="18" t="s">
        <v>12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ht="15.75">
      <c r="A32" s="17" t="s">
        <v>116</v>
      </c>
      <c r="B32" s="18" t="s">
        <v>110</v>
      </c>
      <c r="C32" s="18" t="s">
        <v>75</v>
      </c>
      <c r="D32" s="40">
        <f>E28/E2</f>
        <v>26.463911603836063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>
      <c r="A33" s="36" t="s">
        <v>117</v>
      </c>
      <c r="B33" s="20" t="s">
        <v>106</v>
      </c>
      <c r="C33" s="20" t="s">
        <v>69</v>
      </c>
      <c r="D33" s="20" t="s">
        <v>13</v>
      </c>
      <c r="E33" s="35" t="s">
        <v>320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118</v>
      </c>
      <c r="B34" s="9" t="s">
        <v>107</v>
      </c>
      <c r="C34" s="9" t="s">
        <v>75</v>
      </c>
      <c r="D34" s="41">
        <f>E35+E39+E43+E47+E51+E55</f>
        <v>52208.07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1" customFormat="1" ht="31.5">
      <c r="A35" s="23" t="s">
        <v>119</v>
      </c>
      <c r="B35" s="9" t="s">
        <v>108</v>
      </c>
      <c r="C35" s="9" t="s">
        <v>69</v>
      </c>
      <c r="D35" s="9" t="s">
        <v>14</v>
      </c>
      <c r="E35" s="35">
        <v>919.79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1" customFormat="1" ht="15.75">
      <c r="A36" s="23" t="s">
        <v>120</v>
      </c>
      <c r="B36" s="9" t="s">
        <v>109</v>
      </c>
      <c r="C36" s="9" t="s">
        <v>69</v>
      </c>
      <c r="D36" s="9" t="s">
        <v>21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1" customFormat="1" ht="15.75">
      <c r="A37" s="23" t="s">
        <v>121</v>
      </c>
      <c r="B37" s="9" t="s">
        <v>66</v>
      </c>
      <c r="C37" s="9" t="s">
        <v>69</v>
      </c>
      <c r="D37" s="9" t="s">
        <v>12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1" customFormat="1" ht="15.75">
      <c r="A38" s="23" t="s">
        <v>122</v>
      </c>
      <c r="B38" s="9" t="s">
        <v>110</v>
      </c>
      <c r="C38" s="9" t="s">
        <v>75</v>
      </c>
      <c r="D38" s="24">
        <f>E35/E2</f>
        <v>0.2255990777758701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1" customFormat="1" ht="31.5">
      <c r="A39" s="23" t="s">
        <v>123</v>
      </c>
      <c r="B39" s="9" t="s">
        <v>108</v>
      </c>
      <c r="C39" s="9" t="s">
        <v>69</v>
      </c>
      <c r="D39" s="9" t="s">
        <v>319</v>
      </c>
      <c r="E39" s="35">
        <v>1634.1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1" customFormat="1" ht="15.75">
      <c r="A40" s="23" t="s">
        <v>124</v>
      </c>
      <c r="B40" s="9" t="s">
        <v>109</v>
      </c>
      <c r="C40" s="9" t="s">
        <v>69</v>
      </c>
      <c r="D40" s="9" t="s">
        <v>38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1" customFormat="1" ht="15.75">
      <c r="A41" s="23" t="s">
        <v>125</v>
      </c>
      <c r="B41" s="9" t="s">
        <v>66</v>
      </c>
      <c r="C41" s="9" t="s">
        <v>69</v>
      </c>
      <c r="D41" s="9" t="s">
        <v>12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1" customFormat="1" ht="15.75">
      <c r="A42" s="23" t="s">
        <v>126</v>
      </c>
      <c r="B42" s="9" t="s">
        <v>110</v>
      </c>
      <c r="C42" s="9" t="s">
        <v>75</v>
      </c>
      <c r="D42" s="24">
        <f>E39/E2</f>
        <v>0.40079958794241005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1" customFormat="1" ht="31.5">
      <c r="A43" s="23" t="s">
        <v>127</v>
      </c>
      <c r="B43" s="9" t="s">
        <v>108</v>
      </c>
      <c r="C43" s="9" t="s">
        <v>69</v>
      </c>
      <c r="D43" s="9" t="s">
        <v>15</v>
      </c>
      <c r="E43" s="35">
        <v>29927.54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1" customFormat="1" ht="15.75">
      <c r="A44" s="23" t="s">
        <v>128</v>
      </c>
      <c r="B44" s="9" t="s">
        <v>109</v>
      </c>
      <c r="C44" s="9" t="s">
        <v>69</v>
      </c>
      <c r="D44" s="9" t="s">
        <v>34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1" customFormat="1" ht="15.75">
      <c r="A45" s="23" t="s">
        <v>129</v>
      </c>
      <c r="B45" s="9" t="s">
        <v>66</v>
      </c>
      <c r="C45" s="9" t="s">
        <v>69</v>
      </c>
      <c r="D45" s="9" t="s">
        <v>12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1" customFormat="1" ht="15.75">
      <c r="A46" s="23" t="s">
        <v>130</v>
      </c>
      <c r="B46" s="9" t="s">
        <v>110</v>
      </c>
      <c r="C46" s="9" t="s">
        <v>75</v>
      </c>
      <c r="D46" s="41">
        <f>E43/E2</f>
        <v>7.3403988128817055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1" customFormat="1" ht="31.5">
      <c r="A47" s="23" t="s">
        <v>333</v>
      </c>
      <c r="B47" s="9" t="s">
        <v>108</v>
      </c>
      <c r="C47" s="9" t="s">
        <v>69</v>
      </c>
      <c r="D47" s="9" t="s">
        <v>16</v>
      </c>
      <c r="E47" s="35">
        <v>19726.64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1" customFormat="1" ht="15.75">
      <c r="A48" s="23" t="s">
        <v>334</v>
      </c>
      <c r="B48" s="9" t="s">
        <v>109</v>
      </c>
      <c r="C48" s="9" t="s">
        <v>69</v>
      </c>
      <c r="D48" s="9" t="s">
        <v>17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1" customFormat="1" ht="15.75">
      <c r="A49" s="23" t="s">
        <v>335</v>
      </c>
      <c r="B49" s="9" t="s">
        <v>66</v>
      </c>
      <c r="C49" s="9" t="s">
        <v>69</v>
      </c>
      <c r="D49" s="9" t="s">
        <v>12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1" customFormat="1" ht="15.75">
      <c r="A50" s="23" t="s">
        <v>336</v>
      </c>
      <c r="B50" s="9" t="s">
        <v>110</v>
      </c>
      <c r="C50" s="9" t="s">
        <v>75</v>
      </c>
      <c r="D50" s="24">
        <f>E47/E2</f>
        <v>4.83839984302568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1" customFormat="1" ht="47.25">
      <c r="A51" s="23" t="s">
        <v>337</v>
      </c>
      <c r="B51" s="9" t="s">
        <v>108</v>
      </c>
      <c r="C51" s="9" t="s">
        <v>69</v>
      </c>
      <c r="D51" s="24" t="s">
        <v>322</v>
      </c>
      <c r="E51" s="35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1" customFormat="1" ht="15.75">
      <c r="A52" s="23" t="s">
        <v>338</v>
      </c>
      <c r="B52" s="9" t="s">
        <v>109</v>
      </c>
      <c r="C52" s="9" t="s">
        <v>69</v>
      </c>
      <c r="D52" s="24" t="s">
        <v>149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1" customFormat="1" ht="15.75">
      <c r="A53" s="23" t="s">
        <v>339</v>
      </c>
      <c r="B53" s="9" t="s">
        <v>66</v>
      </c>
      <c r="C53" s="9" t="s">
        <v>69</v>
      </c>
      <c r="D53" s="24" t="s">
        <v>12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1" customFormat="1" ht="15.75">
      <c r="A54" s="23" t="s">
        <v>340</v>
      </c>
      <c r="B54" s="9" t="s">
        <v>110</v>
      </c>
      <c r="C54" s="9" t="s">
        <v>75</v>
      </c>
      <c r="D54" s="24">
        <f>E51/E2</f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1" customFormat="1" ht="31.5">
      <c r="A55" s="23" t="s">
        <v>341</v>
      </c>
      <c r="B55" s="9" t="s">
        <v>108</v>
      </c>
      <c r="C55" s="9" t="s">
        <v>69</v>
      </c>
      <c r="D55" s="24" t="s">
        <v>321</v>
      </c>
      <c r="E55" s="35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1" customFormat="1" ht="15.75">
      <c r="A56" s="23" t="s">
        <v>342</v>
      </c>
      <c r="B56" s="9" t="s">
        <v>109</v>
      </c>
      <c r="C56" s="9" t="s">
        <v>69</v>
      </c>
      <c r="D56" s="24" t="s">
        <v>149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1" customFormat="1" ht="15.75">
      <c r="A57" s="23" t="s">
        <v>343</v>
      </c>
      <c r="B57" s="9" t="s">
        <v>66</v>
      </c>
      <c r="C57" s="9" t="s">
        <v>69</v>
      </c>
      <c r="D57" s="24" t="s">
        <v>12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1" customFormat="1" ht="15.75">
      <c r="A58" s="23" t="s">
        <v>344</v>
      </c>
      <c r="B58" s="9" t="s">
        <v>110</v>
      </c>
      <c r="C58" s="9" t="s">
        <v>75</v>
      </c>
      <c r="D58" s="24">
        <f>E55/E2</f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2" customFormat="1" ht="24.75" customHeight="1">
      <c r="A59" s="36" t="s">
        <v>131</v>
      </c>
      <c r="B59" s="20" t="s">
        <v>106</v>
      </c>
      <c r="C59" s="20" t="s">
        <v>69</v>
      </c>
      <c r="D59" s="20" t="s">
        <v>18</v>
      </c>
      <c r="E59" s="35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132</v>
      </c>
      <c r="B60" s="9" t="s">
        <v>107</v>
      </c>
      <c r="C60" s="9" t="s">
        <v>75</v>
      </c>
      <c r="D60" s="9">
        <f>E60</f>
        <v>103628.94</v>
      </c>
      <c r="E60" s="32">
        <f>'[1]Управл 2017'!$P$62</f>
        <v>103628.94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1" customFormat="1" ht="31.5">
      <c r="A61" s="23" t="s">
        <v>133</v>
      </c>
      <c r="B61" s="9" t="s">
        <v>108</v>
      </c>
      <c r="C61" s="9" t="s">
        <v>69</v>
      </c>
      <c r="D61" s="9" t="s">
        <v>19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1" customFormat="1" ht="15.75">
      <c r="A62" s="23" t="s">
        <v>134</v>
      </c>
      <c r="B62" s="9" t="s">
        <v>109</v>
      </c>
      <c r="C62" s="9" t="s">
        <v>69</v>
      </c>
      <c r="D62" s="9" t="s">
        <v>20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1" customFormat="1" ht="15.75">
      <c r="A63" s="23" t="s">
        <v>135</v>
      </c>
      <c r="B63" s="9" t="s">
        <v>66</v>
      </c>
      <c r="C63" s="9" t="s">
        <v>69</v>
      </c>
      <c r="D63" s="9" t="s">
        <v>12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1" customFormat="1" ht="15.75">
      <c r="A64" s="23" t="s">
        <v>136</v>
      </c>
      <c r="B64" s="9" t="s">
        <v>110</v>
      </c>
      <c r="C64" s="9" t="s">
        <v>75</v>
      </c>
      <c r="D64" s="25">
        <f>E60/E2</f>
        <v>25.41731622967305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11" customFormat="1" ht="31.5">
      <c r="A65" s="23"/>
      <c r="B65" s="20" t="s">
        <v>106</v>
      </c>
      <c r="C65" s="20" t="s">
        <v>69</v>
      </c>
      <c r="D65" s="20" t="s">
        <v>372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11" customFormat="1" ht="15.75">
      <c r="A66" s="23"/>
      <c r="B66" s="9" t="s">
        <v>107</v>
      </c>
      <c r="C66" s="9" t="s">
        <v>75</v>
      </c>
      <c r="D66" s="9">
        <f>E67+E71+E75+E79+E83+E87</f>
        <v>0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1" customFormat="1" ht="31.5">
      <c r="A67" s="23"/>
      <c r="B67" s="9" t="s">
        <v>108</v>
      </c>
      <c r="C67" s="9" t="s">
        <v>69</v>
      </c>
      <c r="D67" s="9" t="s">
        <v>373</v>
      </c>
      <c r="E67" s="35">
        <v>0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1" customFormat="1" ht="15.75">
      <c r="A68" s="23"/>
      <c r="B68" s="9" t="s">
        <v>109</v>
      </c>
      <c r="C68" s="9" t="s">
        <v>69</v>
      </c>
      <c r="D68" s="9" t="s">
        <v>17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1" customFormat="1" ht="15.75">
      <c r="A69" s="23"/>
      <c r="B69" s="9" t="s">
        <v>66</v>
      </c>
      <c r="C69" s="9" t="s">
        <v>69</v>
      </c>
      <c r="D69" s="9" t="s">
        <v>12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1" customFormat="1" ht="15.75">
      <c r="A70" s="23"/>
      <c r="B70" s="9" t="s">
        <v>110</v>
      </c>
      <c r="C70" s="9" t="s">
        <v>75</v>
      </c>
      <c r="D70" s="9">
        <f>E67/E2</f>
        <v>0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11" customFormat="1" ht="31.5">
      <c r="A71" s="23"/>
      <c r="B71" s="9" t="s">
        <v>108</v>
      </c>
      <c r="C71" s="9" t="s">
        <v>69</v>
      </c>
      <c r="D71" s="9" t="s">
        <v>374</v>
      </c>
      <c r="E71" s="35">
        <v>0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11" customFormat="1" ht="15.75">
      <c r="A72" s="23"/>
      <c r="B72" s="9" t="s">
        <v>109</v>
      </c>
      <c r="C72" s="9" t="s">
        <v>69</v>
      </c>
      <c r="D72" s="9" t="s">
        <v>21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1" customFormat="1" ht="15.75">
      <c r="A73" s="23"/>
      <c r="B73" s="9" t="s">
        <v>66</v>
      </c>
      <c r="C73" s="9" t="s">
        <v>69</v>
      </c>
      <c r="D73" s="9" t="s">
        <v>12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1" customFormat="1" ht="15.75">
      <c r="A74" s="23"/>
      <c r="B74" s="9" t="s">
        <v>110</v>
      </c>
      <c r="C74" s="9" t="s">
        <v>75</v>
      </c>
      <c r="D74" s="9">
        <f>E71/E2</f>
        <v>0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1" customFormat="1" ht="31.5">
      <c r="A75" s="23"/>
      <c r="B75" s="9" t="s">
        <v>108</v>
      </c>
      <c r="C75" s="9" t="s">
        <v>69</v>
      </c>
      <c r="D75" s="9" t="s">
        <v>375</v>
      </c>
      <c r="E75" s="35">
        <v>0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1" customFormat="1" ht="15.75">
      <c r="A76" s="23"/>
      <c r="B76" s="9" t="s">
        <v>109</v>
      </c>
      <c r="C76" s="9" t="s">
        <v>69</v>
      </c>
      <c r="D76" s="9" t="s">
        <v>21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11" customFormat="1" ht="15.75">
      <c r="A77" s="23"/>
      <c r="B77" s="9" t="s">
        <v>66</v>
      </c>
      <c r="C77" s="9" t="s">
        <v>69</v>
      </c>
      <c r="D77" s="9" t="s">
        <v>12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11" customFormat="1" ht="15.75">
      <c r="A78" s="23"/>
      <c r="B78" s="9" t="s">
        <v>110</v>
      </c>
      <c r="C78" s="9" t="s">
        <v>75</v>
      </c>
      <c r="D78" s="9">
        <f>E75/E2</f>
        <v>0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1" customFormat="1" ht="31.5">
      <c r="A79" s="23"/>
      <c r="B79" s="9" t="s">
        <v>108</v>
      </c>
      <c r="C79" s="9" t="s">
        <v>69</v>
      </c>
      <c r="D79" s="9" t="s">
        <v>376</v>
      </c>
      <c r="E79" s="35">
        <v>0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1" customFormat="1" ht="15.75">
      <c r="A80" s="23"/>
      <c r="B80" s="9" t="s">
        <v>109</v>
      </c>
      <c r="C80" s="9" t="s">
        <v>69</v>
      </c>
      <c r="D80" s="9" t="s">
        <v>21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1" customFormat="1" ht="15.75">
      <c r="A81" s="23"/>
      <c r="B81" s="9" t="s">
        <v>66</v>
      </c>
      <c r="C81" s="9" t="s">
        <v>69</v>
      </c>
      <c r="D81" s="9" t="s">
        <v>12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1" customFormat="1" ht="15.75">
      <c r="A82" s="23"/>
      <c r="B82" s="9" t="s">
        <v>110</v>
      </c>
      <c r="C82" s="9" t="s">
        <v>75</v>
      </c>
      <c r="D82" s="9">
        <f>E79/E2</f>
        <v>0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11" customFormat="1" ht="31.5">
      <c r="A83" s="23"/>
      <c r="B83" s="9" t="s">
        <v>108</v>
      </c>
      <c r="C83" s="9" t="s">
        <v>69</v>
      </c>
      <c r="D83" s="9" t="s">
        <v>377</v>
      </c>
      <c r="E83" s="35">
        <v>0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11" customFormat="1" ht="15.75">
      <c r="A84" s="23"/>
      <c r="B84" s="9" t="s">
        <v>109</v>
      </c>
      <c r="C84" s="9" t="s">
        <v>69</v>
      </c>
      <c r="D84" s="9" t="s">
        <v>17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1" customFormat="1" ht="15.75">
      <c r="A85" s="23"/>
      <c r="B85" s="9" t="s">
        <v>66</v>
      </c>
      <c r="C85" s="9" t="s">
        <v>69</v>
      </c>
      <c r="D85" s="9" t="s">
        <v>12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1" customFormat="1" ht="15.75">
      <c r="A86" s="23"/>
      <c r="B86" s="9" t="s">
        <v>110</v>
      </c>
      <c r="C86" s="9" t="s">
        <v>75</v>
      </c>
      <c r="D86" s="9">
        <f>E83/E2</f>
        <v>0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1" customFormat="1" ht="31.5">
      <c r="A87" s="23"/>
      <c r="B87" s="9" t="s">
        <v>108</v>
      </c>
      <c r="C87" s="9" t="s">
        <v>69</v>
      </c>
      <c r="D87" s="9" t="s">
        <v>384</v>
      </c>
      <c r="E87" s="35">
        <v>0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1" customFormat="1" ht="15.75">
      <c r="A88" s="23"/>
      <c r="B88" s="9" t="s">
        <v>109</v>
      </c>
      <c r="C88" s="9" t="s">
        <v>69</v>
      </c>
      <c r="D88" s="9" t="s">
        <v>27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11" customFormat="1" ht="15.75">
      <c r="A89" s="23"/>
      <c r="B89" s="9" t="s">
        <v>66</v>
      </c>
      <c r="C89" s="9" t="s">
        <v>69</v>
      </c>
      <c r="D89" s="9" t="s">
        <v>12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11" customFormat="1" ht="15.75">
      <c r="A90" s="23"/>
      <c r="B90" s="9" t="s">
        <v>110</v>
      </c>
      <c r="C90" s="9" t="s">
        <v>75</v>
      </c>
      <c r="D90" s="25">
        <f>E87/E2</f>
        <v>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1" customFormat="1" ht="31.5">
      <c r="A91" s="23"/>
      <c r="B91" s="9" t="s">
        <v>108</v>
      </c>
      <c r="C91" s="9" t="s">
        <v>69</v>
      </c>
      <c r="D91" s="9" t="s">
        <v>392</v>
      </c>
      <c r="E91" s="35">
        <f>0</f>
        <v>0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1" customFormat="1" ht="15.75">
      <c r="A92" s="23"/>
      <c r="B92" s="9" t="s">
        <v>109</v>
      </c>
      <c r="C92" s="9" t="s">
        <v>69</v>
      </c>
      <c r="D92" s="9" t="s">
        <v>27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1" customFormat="1" ht="15.75">
      <c r="A93" s="23"/>
      <c r="B93" s="9" t="s">
        <v>66</v>
      </c>
      <c r="C93" s="9" t="s">
        <v>69</v>
      </c>
      <c r="D93" s="9" t="s">
        <v>12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1" customFormat="1" ht="15.75">
      <c r="A94" s="23"/>
      <c r="B94" s="9" t="s">
        <v>110</v>
      </c>
      <c r="C94" s="9" t="s">
        <v>75</v>
      </c>
      <c r="D94" s="25">
        <f>E91/E2</f>
        <v>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1" customFormat="1" ht="31.5">
      <c r="A95" s="23"/>
      <c r="B95" s="20" t="s">
        <v>106</v>
      </c>
      <c r="C95" s="20" t="s">
        <v>69</v>
      </c>
      <c r="D95" s="20" t="s">
        <v>378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1" customFormat="1" ht="15.75">
      <c r="A96" s="23"/>
      <c r="B96" s="9" t="s">
        <v>107</v>
      </c>
      <c r="C96" s="9" t="s">
        <v>75</v>
      </c>
      <c r="D96" s="9">
        <f>E97+E98+E105+E109+E113</f>
        <v>123230.3474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1" customFormat="1" ht="31.5">
      <c r="A97" s="23"/>
      <c r="B97" s="9" t="s">
        <v>108</v>
      </c>
      <c r="C97" s="9" t="s">
        <v>69</v>
      </c>
      <c r="D97" s="9" t="s">
        <v>379</v>
      </c>
      <c r="E97" s="35">
        <f>'[3]ук(2016)'!$C$80*12*'[3]ук(2016)'!$C$3</f>
        <v>120698.4684</v>
      </c>
      <c r="F97" s="35">
        <v>2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1" customFormat="1" ht="15.75">
      <c r="A98" s="23"/>
      <c r="B98" s="9" t="s">
        <v>109</v>
      </c>
      <c r="C98" s="9" t="s">
        <v>69</v>
      </c>
      <c r="D98" s="9" t="s">
        <v>11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11" customFormat="1" ht="15.75">
      <c r="A99" s="23"/>
      <c r="B99" s="9" t="s">
        <v>66</v>
      </c>
      <c r="C99" s="9" t="s">
        <v>69</v>
      </c>
      <c r="D99" s="9" t="s">
        <v>22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11" customFormat="1" ht="15.75">
      <c r="A100" s="23"/>
      <c r="B100" s="9" t="s">
        <v>110</v>
      </c>
      <c r="C100" s="9" t="s">
        <v>75</v>
      </c>
      <c r="D100" s="9">
        <f>E97/F97</f>
        <v>60349.2342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1" customFormat="1" ht="31.5">
      <c r="A101" s="23"/>
      <c r="B101" s="9" t="s">
        <v>108</v>
      </c>
      <c r="C101" s="9" t="s">
        <v>69</v>
      </c>
      <c r="D101" s="41" t="s">
        <v>393</v>
      </c>
      <c r="E101" s="33">
        <f>0</f>
        <v>0</v>
      </c>
      <c r="F101" s="33">
        <v>2</v>
      </c>
      <c r="G101" s="35"/>
      <c r="H101" s="34"/>
      <c r="I101" s="34"/>
      <c r="J101" s="34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1" customFormat="1" ht="15.75">
      <c r="A102" s="23"/>
      <c r="B102" s="9" t="s">
        <v>109</v>
      </c>
      <c r="C102" s="9" t="s">
        <v>69</v>
      </c>
      <c r="D102" s="41" t="s">
        <v>149</v>
      </c>
      <c r="E102" s="35"/>
      <c r="F102" s="35"/>
      <c r="G102" s="35"/>
      <c r="H102" s="34"/>
      <c r="I102" s="34"/>
      <c r="J102" s="34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1" customFormat="1" ht="15.75">
      <c r="A103" s="23"/>
      <c r="B103" s="9" t="s">
        <v>66</v>
      </c>
      <c r="C103" s="9" t="s">
        <v>69</v>
      </c>
      <c r="D103" s="41" t="s">
        <v>12</v>
      </c>
      <c r="E103" s="35"/>
      <c r="F103" s="35"/>
      <c r="G103" s="35"/>
      <c r="H103" s="34"/>
      <c r="I103" s="34"/>
      <c r="J103" s="34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1" customFormat="1" ht="15.75">
      <c r="A104" s="23"/>
      <c r="B104" s="9" t="s">
        <v>110</v>
      </c>
      <c r="C104" s="9" t="s">
        <v>75</v>
      </c>
      <c r="D104" s="41">
        <f>E101/F101</f>
        <v>0</v>
      </c>
      <c r="E104" s="35"/>
      <c r="F104" s="35"/>
      <c r="G104" s="35"/>
      <c r="H104" s="34"/>
      <c r="I104" s="34"/>
      <c r="J104" s="34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1" customFormat="1" ht="31.5">
      <c r="A105" s="23"/>
      <c r="B105" s="9" t="s">
        <v>108</v>
      </c>
      <c r="C105" s="9" t="s">
        <v>69</v>
      </c>
      <c r="D105" s="9" t="s">
        <v>380</v>
      </c>
      <c r="E105" s="35">
        <f>366.94</f>
        <v>366.94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1" customFormat="1" ht="15.75">
      <c r="A106" s="23"/>
      <c r="B106" s="9" t="s">
        <v>109</v>
      </c>
      <c r="C106" s="9" t="s">
        <v>69</v>
      </c>
      <c r="D106" s="9" t="s">
        <v>21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1" customFormat="1" ht="15.75">
      <c r="A107" s="23"/>
      <c r="B107" s="9" t="s">
        <v>66</v>
      </c>
      <c r="C107" s="9" t="s">
        <v>69</v>
      </c>
      <c r="D107" s="9" t="s">
        <v>12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1" customFormat="1" ht="15.75">
      <c r="A108" s="23"/>
      <c r="B108" s="9" t="s">
        <v>110</v>
      </c>
      <c r="C108" s="9" t="s">
        <v>75</v>
      </c>
      <c r="D108" s="42">
        <f>E105/E2</f>
        <v>0.09000024527237498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11" customFormat="1" ht="31.5">
      <c r="A109" s="23"/>
      <c r="B109" s="9" t="s">
        <v>108</v>
      </c>
      <c r="C109" s="9" t="s">
        <v>69</v>
      </c>
      <c r="D109" s="9" t="s">
        <v>381</v>
      </c>
      <c r="E109" s="35">
        <f>1380.54</f>
        <v>1380.54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11" customFormat="1" ht="15.75">
      <c r="A110" s="23"/>
      <c r="B110" s="9" t="s">
        <v>109</v>
      </c>
      <c r="C110" s="9" t="s">
        <v>69</v>
      </c>
      <c r="D110" s="9" t="s">
        <v>17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1" customFormat="1" ht="15.75">
      <c r="A111" s="23"/>
      <c r="B111" s="9" t="s">
        <v>66</v>
      </c>
      <c r="C111" s="9" t="s">
        <v>69</v>
      </c>
      <c r="D111" s="9" t="s">
        <v>12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1" customFormat="1" ht="15.75">
      <c r="A112" s="23"/>
      <c r="B112" s="9" t="s">
        <v>110</v>
      </c>
      <c r="C112" s="9" t="s">
        <v>75</v>
      </c>
      <c r="D112" s="42">
        <f>E109/E2</f>
        <v>0.33860832454440654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1" customFormat="1" ht="31.5">
      <c r="A113" s="23"/>
      <c r="B113" s="9" t="s">
        <v>108</v>
      </c>
      <c r="C113" s="9" t="s">
        <v>69</v>
      </c>
      <c r="D113" s="9" t="s">
        <v>382</v>
      </c>
      <c r="E113" s="35">
        <f>784.399</f>
        <v>784.399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1" customFormat="1" ht="15.75">
      <c r="A114" s="23"/>
      <c r="B114" s="9" t="s">
        <v>109</v>
      </c>
      <c r="C114" s="9" t="s">
        <v>69</v>
      </c>
      <c r="D114" s="9" t="s">
        <v>17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1" customFormat="1" ht="15.75">
      <c r="A115" s="23"/>
      <c r="B115" s="9" t="s">
        <v>66</v>
      </c>
      <c r="C115" s="9" t="s">
        <v>69</v>
      </c>
      <c r="D115" s="9" t="s">
        <v>12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1" customFormat="1" ht="15.75">
      <c r="A116" s="23"/>
      <c r="B116" s="9" t="s">
        <v>110</v>
      </c>
      <c r="C116" s="9" t="s">
        <v>75</v>
      </c>
      <c r="D116" s="42">
        <f>E113/E2</f>
        <v>0.19239140565598098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22" customFormat="1" ht="15.75">
      <c r="A117" s="36" t="s">
        <v>137</v>
      </c>
      <c r="B117" s="20" t="s">
        <v>106</v>
      </c>
      <c r="C117" s="20" t="s">
        <v>69</v>
      </c>
      <c r="D117" s="20" t="s">
        <v>385</v>
      </c>
      <c r="E117" s="35">
        <v>0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s="11" customFormat="1" ht="15.75">
      <c r="A118" s="23" t="s">
        <v>138</v>
      </c>
      <c r="B118" s="9" t="s">
        <v>107</v>
      </c>
      <c r="C118" s="9" t="s">
        <v>75</v>
      </c>
      <c r="D118" s="9">
        <f>E117</f>
        <v>0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1" customFormat="1" ht="31.5">
      <c r="A119" s="23" t="s">
        <v>139</v>
      </c>
      <c r="B119" s="9" t="s">
        <v>108</v>
      </c>
      <c r="C119" s="9" t="s">
        <v>69</v>
      </c>
      <c r="D119" s="9" t="s">
        <v>385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1" customFormat="1" ht="15.75">
      <c r="A120" s="23" t="s">
        <v>140</v>
      </c>
      <c r="B120" s="9" t="s">
        <v>109</v>
      </c>
      <c r="C120" s="9" t="s">
        <v>69</v>
      </c>
      <c r="D120" s="9" t="s">
        <v>27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1" customFormat="1" ht="15.75">
      <c r="A121" s="23" t="s">
        <v>141</v>
      </c>
      <c r="B121" s="9" t="s">
        <v>66</v>
      </c>
      <c r="C121" s="9" t="s">
        <v>69</v>
      </c>
      <c r="D121" s="9" t="s">
        <v>12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1" customFormat="1" ht="15.75">
      <c r="A122" s="23" t="s">
        <v>142</v>
      </c>
      <c r="B122" s="9" t="s">
        <v>110</v>
      </c>
      <c r="C122" s="9" t="s">
        <v>75</v>
      </c>
      <c r="D122" s="25">
        <f>E117/E2</f>
        <v>0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22" customFormat="1" ht="15.75">
      <c r="A123" s="36" t="s">
        <v>143</v>
      </c>
      <c r="B123" s="20" t="s">
        <v>106</v>
      </c>
      <c r="C123" s="20" t="s">
        <v>69</v>
      </c>
      <c r="D123" s="20" t="s">
        <v>23</v>
      </c>
      <c r="E123" s="35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s="11" customFormat="1" ht="15.75">
      <c r="A124" s="23" t="s">
        <v>144</v>
      </c>
      <c r="B124" s="9" t="s">
        <v>107</v>
      </c>
      <c r="C124" s="9" t="s">
        <v>75</v>
      </c>
      <c r="D124" s="9">
        <f>E124</f>
        <v>59952.94</v>
      </c>
      <c r="E124" s="35">
        <v>59952.94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1" customFormat="1" ht="31.5">
      <c r="A125" s="23" t="s">
        <v>145</v>
      </c>
      <c r="B125" s="9" t="s">
        <v>108</v>
      </c>
      <c r="C125" s="9" t="s">
        <v>69</v>
      </c>
      <c r="D125" s="9" t="s">
        <v>7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1" customFormat="1" ht="15.75">
      <c r="A126" s="23" t="s">
        <v>146</v>
      </c>
      <c r="B126" s="9" t="s">
        <v>109</v>
      </c>
      <c r="C126" s="9" t="s">
        <v>69</v>
      </c>
      <c r="D126" s="9" t="s">
        <v>20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1" customFormat="1" ht="15.75">
      <c r="A127" s="23" t="s">
        <v>147</v>
      </c>
      <c r="B127" s="9" t="s">
        <v>66</v>
      </c>
      <c r="C127" s="9" t="s">
        <v>69</v>
      </c>
      <c r="D127" s="9" t="s">
        <v>12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1" customFormat="1" ht="15.75">
      <c r="A128" s="23" t="s">
        <v>148</v>
      </c>
      <c r="B128" s="9" t="s">
        <v>110</v>
      </c>
      <c r="C128" s="9" t="s">
        <v>75</v>
      </c>
      <c r="D128" s="25">
        <f>E124/E2</f>
        <v>14.70479998037821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22" customFormat="1" ht="31.5">
      <c r="A129" s="36" t="s">
        <v>151</v>
      </c>
      <c r="B129" s="20" t="s">
        <v>106</v>
      </c>
      <c r="C129" s="20" t="s">
        <v>69</v>
      </c>
      <c r="D129" s="20" t="s">
        <v>57</v>
      </c>
      <c r="E129" s="35">
        <f>1319.25</f>
        <v>1319.25</v>
      </c>
      <c r="F129" s="21" t="s">
        <v>330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s="11" customFormat="1" ht="15.75">
      <c r="A130" s="23" t="s">
        <v>152</v>
      </c>
      <c r="B130" s="9" t="s">
        <v>107</v>
      </c>
      <c r="C130" s="9" t="s">
        <v>75</v>
      </c>
      <c r="D130" s="9">
        <f>E129</f>
        <v>1319.25</v>
      </c>
      <c r="E130" s="35"/>
      <c r="F130" s="35">
        <v>83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1" customFormat="1" ht="31.5">
      <c r="A131" s="23" t="s">
        <v>153</v>
      </c>
      <c r="B131" s="9" t="s">
        <v>108</v>
      </c>
      <c r="C131" s="9" t="s">
        <v>69</v>
      </c>
      <c r="D131" s="9" t="s">
        <v>57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1" customFormat="1" ht="15.75">
      <c r="A132" s="23" t="s">
        <v>154</v>
      </c>
      <c r="B132" s="9" t="s">
        <v>109</v>
      </c>
      <c r="C132" s="9" t="s">
        <v>69</v>
      </c>
      <c r="D132" s="9" t="s">
        <v>150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1" customFormat="1" ht="15.75">
      <c r="A133" s="23" t="s">
        <v>155</v>
      </c>
      <c r="B133" s="9" t="s">
        <v>66</v>
      </c>
      <c r="C133" s="9" t="s">
        <v>69</v>
      </c>
      <c r="D133" s="9" t="s">
        <v>22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1" customFormat="1" ht="15.75">
      <c r="A134" s="23" t="s">
        <v>156</v>
      </c>
      <c r="B134" s="9" t="s">
        <v>110</v>
      </c>
      <c r="C134" s="9" t="s">
        <v>75</v>
      </c>
      <c r="D134" s="25">
        <f>E129/F130</f>
        <v>15.894578313253012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22" customFormat="1" ht="15.75">
      <c r="A135" s="36" t="s">
        <v>157</v>
      </c>
      <c r="B135" s="20" t="s">
        <v>106</v>
      </c>
      <c r="C135" s="20" t="s">
        <v>69</v>
      </c>
      <c r="D135" s="20" t="s">
        <v>24</v>
      </c>
      <c r="E135" s="35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s="11" customFormat="1" ht="15.75">
      <c r="A136" s="23" t="s">
        <v>158</v>
      </c>
      <c r="B136" s="9" t="s">
        <v>107</v>
      </c>
      <c r="C136" s="9" t="s">
        <v>75</v>
      </c>
      <c r="D136" s="9">
        <f>E137+E141</f>
        <v>166668.358</v>
      </c>
      <c r="E136" s="35"/>
      <c r="F136" s="21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1" customFormat="1" ht="31.5">
      <c r="A137" s="23" t="s">
        <v>159</v>
      </c>
      <c r="B137" s="9" t="s">
        <v>108</v>
      </c>
      <c r="C137" s="9" t="s">
        <v>69</v>
      </c>
      <c r="D137" s="9" t="s">
        <v>6</v>
      </c>
      <c r="E137" s="32">
        <f>'[1]Управл 2017'!$V$62</f>
        <v>51457.36</v>
      </c>
      <c r="F137" s="21" t="s">
        <v>332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1" customFormat="1" ht="15.75">
      <c r="A138" s="23" t="s">
        <v>160</v>
      </c>
      <c r="B138" s="9" t="s">
        <v>109</v>
      </c>
      <c r="C138" s="9" t="s">
        <v>69</v>
      </c>
      <c r="D138" s="9" t="s">
        <v>25</v>
      </c>
      <c r="E138" s="35"/>
      <c r="F138" s="21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1" customFormat="1" ht="15.75">
      <c r="A139" s="23" t="s">
        <v>161</v>
      </c>
      <c r="B139" s="9" t="s">
        <v>66</v>
      </c>
      <c r="C139" s="9" t="s">
        <v>69</v>
      </c>
      <c r="D139" s="9" t="s">
        <v>12</v>
      </c>
      <c r="E139" s="35"/>
      <c r="F139" s="21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1" customFormat="1" ht="15.75">
      <c r="A140" s="23" t="s">
        <v>162</v>
      </c>
      <c r="B140" s="9" t="s">
        <v>110</v>
      </c>
      <c r="C140" s="9" t="s">
        <v>75</v>
      </c>
      <c r="D140" s="25">
        <f>E137/E2</f>
        <v>12.62106889701013</v>
      </c>
      <c r="E140" s="35"/>
      <c r="F140" s="21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1" customFormat="1" ht="31.5">
      <c r="A141" s="23" t="s">
        <v>163</v>
      </c>
      <c r="B141" s="9" t="s">
        <v>108</v>
      </c>
      <c r="C141" s="9" t="s">
        <v>69</v>
      </c>
      <c r="D141" s="9" t="s">
        <v>5</v>
      </c>
      <c r="E141" s="32">
        <f>'[1]Управл 2017'!$Z$62</f>
        <v>115210.99799999999</v>
      </c>
      <c r="F141" s="21" t="s">
        <v>332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1" customFormat="1" ht="15.75">
      <c r="A142" s="23" t="s">
        <v>164</v>
      </c>
      <c r="B142" s="9" t="s">
        <v>109</v>
      </c>
      <c r="C142" s="9" t="s">
        <v>69</v>
      </c>
      <c r="D142" s="9" t="s">
        <v>20</v>
      </c>
      <c r="E142" s="35"/>
      <c r="F142" s="21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1" customFormat="1" ht="15.75">
      <c r="A143" s="23" t="s">
        <v>165</v>
      </c>
      <c r="B143" s="9" t="s">
        <v>66</v>
      </c>
      <c r="C143" s="9" t="s">
        <v>69</v>
      </c>
      <c r="D143" s="9" t="s">
        <v>12</v>
      </c>
      <c r="E143" s="35"/>
      <c r="F143" s="21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1" customFormat="1" ht="15.75">
      <c r="A144" s="23" t="s">
        <v>166</v>
      </c>
      <c r="B144" s="9" t="s">
        <v>110</v>
      </c>
      <c r="C144" s="9" t="s">
        <v>75</v>
      </c>
      <c r="D144" s="25">
        <f>E141/E2</f>
        <v>28.258075102401214</v>
      </c>
      <c r="E144" s="35"/>
      <c r="F144" s="21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22" customFormat="1" ht="47.25">
      <c r="A145" s="36" t="s">
        <v>168</v>
      </c>
      <c r="B145" s="20" t="s">
        <v>106</v>
      </c>
      <c r="C145" s="20" t="s">
        <v>69</v>
      </c>
      <c r="D145" s="20" t="s">
        <v>26</v>
      </c>
      <c r="E145" s="35"/>
      <c r="F145" s="9" t="s">
        <v>331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s="11" customFormat="1" ht="15.75">
      <c r="A146" s="23" t="s">
        <v>169</v>
      </c>
      <c r="B146" s="9" t="s">
        <v>107</v>
      </c>
      <c r="C146" s="9" t="s">
        <v>75</v>
      </c>
      <c r="D146" s="9">
        <f>E147+E151</f>
        <v>196.67</v>
      </c>
      <c r="E146" s="35"/>
      <c r="F146" s="9">
        <v>360.3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1" customFormat="1" ht="31.5">
      <c r="A147" s="23" t="s">
        <v>170</v>
      </c>
      <c r="B147" s="9" t="s">
        <v>108</v>
      </c>
      <c r="C147" s="9" t="s">
        <v>69</v>
      </c>
      <c r="D147" s="9" t="s">
        <v>9</v>
      </c>
      <c r="E147" s="35">
        <v>0</v>
      </c>
      <c r="F147" s="44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1" customFormat="1" ht="15.75">
      <c r="A148" s="23" t="s">
        <v>171</v>
      </c>
      <c r="B148" s="9" t="s">
        <v>109</v>
      </c>
      <c r="C148" s="9" t="s">
        <v>69</v>
      </c>
      <c r="D148" s="9" t="s">
        <v>27</v>
      </c>
      <c r="E148" s="35"/>
      <c r="F148" s="44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1" customFormat="1" ht="15.75">
      <c r="A149" s="23" t="s">
        <v>172</v>
      </c>
      <c r="B149" s="9" t="s">
        <v>66</v>
      </c>
      <c r="C149" s="9" t="s">
        <v>69</v>
      </c>
      <c r="D149" s="9" t="s">
        <v>167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1" customFormat="1" ht="31.5">
      <c r="A150" s="23" t="s">
        <v>173</v>
      </c>
      <c r="B150" s="9" t="s">
        <v>110</v>
      </c>
      <c r="C150" s="9" t="s">
        <v>75</v>
      </c>
      <c r="D150" s="25">
        <v>0</v>
      </c>
      <c r="E150" s="35"/>
      <c r="F150" s="9" t="s">
        <v>331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1" customFormat="1" ht="31.5">
      <c r="A151" s="23" t="s">
        <v>174</v>
      </c>
      <c r="B151" s="9" t="s">
        <v>108</v>
      </c>
      <c r="C151" s="9" t="s">
        <v>69</v>
      </c>
      <c r="D151" s="9" t="s">
        <v>8</v>
      </c>
      <c r="E151" s="35">
        <v>196.67</v>
      </c>
      <c r="F151" s="9">
        <f>F146</f>
        <v>360.3</v>
      </c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1" customFormat="1" ht="15.75">
      <c r="A152" s="23" t="s">
        <v>175</v>
      </c>
      <c r="B152" s="9" t="s">
        <v>109</v>
      </c>
      <c r="C152" s="9" t="s">
        <v>69</v>
      </c>
      <c r="D152" s="9" t="s">
        <v>28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1" customFormat="1" ht="15.75">
      <c r="A153" s="23" t="s">
        <v>176</v>
      </c>
      <c r="B153" s="9" t="s">
        <v>66</v>
      </c>
      <c r="C153" s="9" t="s">
        <v>69</v>
      </c>
      <c r="D153" s="9" t="s">
        <v>167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1" customFormat="1" ht="15.75">
      <c r="A154" s="23" t="s">
        <v>177</v>
      </c>
      <c r="B154" s="9" t="s">
        <v>110</v>
      </c>
      <c r="C154" s="9" t="s">
        <v>75</v>
      </c>
      <c r="D154" s="25">
        <f>E151/F151</f>
        <v>0.5458506799888981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22" customFormat="1" ht="63">
      <c r="A155" s="36" t="s">
        <v>178</v>
      </c>
      <c r="B155" s="20" t="s">
        <v>106</v>
      </c>
      <c r="C155" s="20" t="s">
        <v>69</v>
      </c>
      <c r="D155" s="20" t="s">
        <v>29</v>
      </c>
      <c r="E155" s="35"/>
      <c r="F155" s="35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:22" s="11" customFormat="1" ht="15.75">
      <c r="A156" s="23" t="s">
        <v>179</v>
      </c>
      <c r="B156" s="9" t="s">
        <v>107</v>
      </c>
      <c r="C156" s="9" t="s">
        <v>75</v>
      </c>
      <c r="D156" s="24">
        <f>E157+E161+E169+E173+E177+E181+E185+E189+E193+E197+E201+E205+E209+E211+E165</f>
        <v>109683.63999999997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1" customFormat="1" ht="31.5">
      <c r="A157" s="23" t="s">
        <v>180</v>
      </c>
      <c r="B157" s="9" t="s">
        <v>108</v>
      </c>
      <c r="C157" s="9" t="s">
        <v>69</v>
      </c>
      <c r="D157" s="9" t="s">
        <v>30</v>
      </c>
      <c r="E157" s="35">
        <f>2110.44</f>
        <v>2110.44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1" customFormat="1" ht="15.75">
      <c r="A158" s="23" t="s">
        <v>181</v>
      </c>
      <c r="B158" s="9" t="s">
        <v>109</v>
      </c>
      <c r="C158" s="9" t="s">
        <v>69</v>
      </c>
      <c r="D158" s="9" t="s">
        <v>25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1" customFormat="1" ht="15.75">
      <c r="A159" s="23" t="s">
        <v>182</v>
      </c>
      <c r="B159" s="9" t="s">
        <v>66</v>
      </c>
      <c r="C159" s="9" t="s">
        <v>69</v>
      </c>
      <c r="D159" s="9" t="s">
        <v>12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1" customFormat="1" ht="15.75">
      <c r="A160" s="23" t="s">
        <v>183</v>
      </c>
      <c r="B160" s="9" t="s">
        <v>110</v>
      </c>
      <c r="C160" s="9" t="s">
        <v>75</v>
      </c>
      <c r="D160" s="25">
        <f>E157/E2</f>
        <v>0.5176326310367664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1" customFormat="1" ht="31.5">
      <c r="A161" s="23" t="s">
        <v>184</v>
      </c>
      <c r="B161" s="9" t="s">
        <v>108</v>
      </c>
      <c r="C161" s="9" t="s">
        <v>69</v>
      </c>
      <c r="D161" s="9" t="s">
        <v>31</v>
      </c>
      <c r="E161" s="32">
        <f>9723.88</f>
        <v>9723.88</v>
      </c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1" customFormat="1" ht="15.75">
      <c r="A162" s="23" t="s">
        <v>185</v>
      </c>
      <c r="B162" s="9" t="s">
        <v>109</v>
      </c>
      <c r="C162" s="9" t="s">
        <v>69</v>
      </c>
      <c r="D162" s="9" t="s">
        <v>32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1" customFormat="1" ht="15.75">
      <c r="A163" s="23" t="s">
        <v>186</v>
      </c>
      <c r="B163" s="9" t="s">
        <v>66</v>
      </c>
      <c r="C163" s="9" t="s">
        <v>69</v>
      </c>
      <c r="D163" s="9" t="s">
        <v>12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1" customFormat="1" ht="15.75">
      <c r="A164" s="23" t="s">
        <v>187</v>
      </c>
      <c r="B164" s="9" t="s">
        <v>110</v>
      </c>
      <c r="C164" s="9" t="s">
        <v>75</v>
      </c>
      <c r="D164" s="25">
        <f>E161/E2</f>
        <v>2.3849991415466874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1" customFormat="1" ht="31.5">
      <c r="A165" s="23"/>
      <c r="B165" s="9" t="s">
        <v>108</v>
      </c>
      <c r="C165" s="9" t="s">
        <v>69</v>
      </c>
      <c r="D165" s="25" t="s">
        <v>391</v>
      </c>
      <c r="E165" s="35">
        <f>4869.04</f>
        <v>4869.04</v>
      </c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1" customFormat="1" ht="15.75">
      <c r="A166" s="23"/>
      <c r="B166" s="9" t="s">
        <v>109</v>
      </c>
      <c r="C166" s="9" t="s">
        <v>69</v>
      </c>
      <c r="D166" s="25" t="s">
        <v>27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1" customFormat="1" ht="15.75">
      <c r="A167" s="23"/>
      <c r="B167" s="9" t="s">
        <v>66</v>
      </c>
      <c r="C167" s="9" t="s">
        <v>69</v>
      </c>
      <c r="D167" s="25" t="s">
        <v>12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1" customFormat="1" ht="15.75">
      <c r="A168" s="23"/>
      <c r="B168" s="9" t="s">
        <v>110</v>
      </c>
      <c r="C168" s="9" t="s">
        <v>75</v>
      </c>
      <c r="D168" s="25">
        <f>E165/E2</f>
        <v>1.194241004635648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1" customFormat="1" ht="31.5">
      <c r="A169" s="23" t="s">
        <v>188</v>
      </c>
      <c r="B169" s="9" t="s">
        <v>108</v>
      </c>
      <c r="C169" s="9" t="s">
        <v>69</v>
      </c>
      <c r="D169" s="9" t="s">
        <v>3</v>
      </c>
      <c r="E169" s="35">
        <f>3176.67</f>
        <v>3176.67</v>
      </c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1" customFormat="1" ht="15.75">
      <c r="A170" s="23" t="s">
        <v>189</v>
      </c>
      <c r="B170" s="9" t="s">
        <v>109</v>
      </c>
      <c r="C170" s="9" t="s">
        <v>69</v>
      </c>
      <c r="D170" s="9" t="s">
        <v>33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1" customFormat="1" ht="15.75">
      <c r="A171" s="23" t="s">
        <v>190</v>
      </c>
      <c r="B171" s="9" t="s">
        <v>66</v>
      </c>
      <c r="C171" s="9" t="s">
        <v>69</v>
      </c>
      <c r="D171" s="9" t="s">
        <v>12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1" customFormat="1" ht="15.75">
      <c r="A172" s="23" t="s">
        <v>191</v>
      </c>
      <c r="B172" s="9" t="s">
        <v>110</v>
      </c>
      <c r="C172" s="9" t="s">
        <v>75</v>
      </c>
      <c r="D172" s="25">
        <f>E169/E2</f>
        <v>0.7791493954035957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1" customFormat="1" ht="31.5">
      <c r="A173" s="23" t="s">
        <v>192</v>
      </c>
      <c r="B173" s="9" t="s">
        <v>108</v>
      </c>
      <c r="C173" s="9" t="s">
        <v>69</v>
      </c>
      <c r="D173" s="9" t="s">
        <v>2</v>
      </c>
      <c r="E173" s="35">
        <f>34344.59</f>
        <v>34344.59</v>
      </c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1" customFormat="1" ht="15.75">
      <c r="A174" s="23" t="s">
        <v>193</v>
      </c>
      <c r="B174" s="9" t="s">
        <v>109</v>
      </c>
      <c r="C174" s="9" t="s">
        <v>69</v>
      </c>
      <c r="D174" s="9" t="s">
        <v>34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1" customFormat="1" ht="15.75">
      <c r="A175" s="23" t="s">
        <v>194</v>
      </c>
      <c r="B175" s="9" t="s">
        <v>66</v>
      </c>
      <c r="C175" s="9" t="s">
        <v>69</v>
      </c>
      <c r="D175" s="9" t="s">
        <v>12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1" customFormat="1" ht="15.75">
      <c r="A176" s="23" t="s">
        <v>195</v>
      </c>
      <c r="B176" s="9" t="s">
        <v>110</v>
      </c>
      <c r="C176" s="9" t="s">
        <v>75</v>
      </c>
      <c r="D176" s="25">
        <f>E173/E2</f>
        <v>8.423779156753573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1" customFormat="1" ht="47.25">
      <c r="A177" s="23" t="s">
        <v>196</v>
      </c>
      <c r="B177" s="9" t="s">
        <v>108</v>
      </c>
      <c r="C177" s="9" t="s">
        <v>69</v>
      </c>
      <c r="D177" s="9" t="s">
        <v>35</v>
      </c>
      <c r="E177" s="35">
        <f>13057.48+14172.52</f>
        <v>27230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1" customFormat="1" ht="15.75">
      <c r="A178" s="23" t="s">
        <v>197</v>
      </c>
      <c r="B178" s="9" t="s">
        <v>109</v>
      </c>
      <c r="C178" s="9" t="s">
        <v>69</v>
      </c>
      <c r="D178" s="9" t="s">
        <v>36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1" customFormat="1" ht="15.75">
      <c r="A179" s="23" t="s">
        <v>198</v>
      </c>
      <c r="B179" s="9" t="s">
        <v>66</v>
      </c>
      <c r="C179" s="9" t="s">
        <v>69</v>
      </c>
      <c r="D179" s="9" t="s">
        <v>12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1" customFormat="1" ht="15.75">
      <c r="A180" s="23" t="s">
        <v>199</v>
      </c>
      <c r="B180" s="9" t="s">
        <v>110</v>
      </c>
      <c r="C180" s="9" t="s">
        <v>75</v>
      </c>
      <c r="D180" s="25">
        <f>E177/E2</f>
        <v>6.678766770498639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1" customFormat="1" ht="31.5">
      <c r="A181" s="23" t="s">
        <v>200</v>
      </c>
      <c r="B181" s="9" t="s">
        <v>108</v>
      </c>
      <c r="C181" s="9" t="s">
        <v>69</v>
      </c>
      <c r="D181" s="9" t="s">
        <v>37</v>
      </c>
      <c r="E181" s="35">
        <f>13886.6</f>
        <v>13886.6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1" customFormat="1" ht="15.75">
      <c r="A182" s="23" t="s">
        <v>201</v>
      </c>
      <c r="B182" s="9" t="s">
        <v>109</v>
      </c>
      <c r="C182" s="9" t="s">
        <v>69</v>
      </c>
      <c r="D182" s="9" t="s">
        <v>38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1" customFormat="1" ht="15.75">
      <c r="A183" s="23" t="s">
        <v>202</v>
      </c>
      <c r="B183" s="9" t="s">
        <v>66</v>
      </c>
      <c r="C183" s="9" t="s">
        <v>69</v>
      </c>
      <c r="D183" s="9" t="s">
        <v>12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1" customFormat="1" ht="15.75">
      <c r="A184" s="23" t="s">
        <v>203</v>
      </c>
      <c r="B184" s="9" t="s">
        <v>110</v>
      </c>
      <c r="C184" s="9" t="s">
        <v>75</v>
      </c>
      <c r="D184" s="25">
        <f>E181/E2</f>
        <v>3.4059993622918254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1" customFormat="1" ht="31.5">
      <c r="A185" s="23" t="s">
        <v>204</v>
      </c>
      <c r="B185" s="9" t="s">
        <v>108</v>
      </c>
      <c r="C185" s="9" t="s">
        <v>69</v>
      </c>
      <c r="D185" s="9" t="s">
        <v>39</v>
      </c>
      <c r="E185" s="35">
        <f>6042.26</f>
        <v>6042.26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1" customFormat="1" ht="15.75">
      <c r="A186" s="23" t="s">
        <v>205</v>
      </c>
      <c r="B186" s="9" t="s">
        <v>109</v>
      </c>
      <c r="C186" s="9" t="s">
        <v>69</v>
      </c>
      <c r="D186" s="9" t="s">
        <v>27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1" customFormat="1" ht="15.75">
      <c r="A187" s="23" t="s">
        <v>206</v>
      </c>
      <c r="B187" s="9" t="s">
        <v>66</v>
      </c>
      <c r="C187" s="9" t="s">
        <v>69</v>
      </c>
      <c r="D187" s="9" t="s">
        <v>12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1" customFormat="1" ht="15.75">
      <c r="A188" s="23" t="s">
        <v>207</v>
      </c>
      <c r="B188" s="9" t="s">
        <v>110</v>
      </c>
      <c r="C188" s="9" t="s">
        <v>75</v>
      </c>
      <c r="D188" s="25">
        <f>E185/E2</f>
        <v>1.4819994604007751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1" customFormat="1" ht="31.5">
      <c r="A189" s="23" t="s">
        <v>208</v>
      </c>
      <c r="B189" s="9" t="s">
        <v>108</v>
      </c>
      <c r="C189" s="9" t="s">
        <v>69</v>
      </c>
      <c r="D189" s="9" t="s">
        <v>40</v>
      </c>
      <c r="E189" s="35">
        <f>5516.32</f>
        <v>5516.32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1" customFormat="1" ht="15.75">
      <c r="A190" s="23" t="s">
        <v>209</v>
      </c>
      <c r="B190" s="9" t="s">
        <v>109</v>
      </c>
      <c r="C190" s="9" t="s">
        <v>69</v>
      </c>
      <c r="D190" s="9" t="s">
        <v>34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1" customFormat="1" ht="15.75">
      <c r="A191" s="23" t="s">
        <v>210</v>
      </c>
      <c r="B191" s="9" t="s">
        <v>66</v>
      </c>
      <c r="C191" s="9" t="s">
        <v>69</v>
      </c>
      <c r="D191" s="9" t="s">
        <v>12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1" customFormat="1" ht="15.75">
      <c r="A192" s="23" t="s">
        <v>211</v>
      </c>
      <c r="B192" s="9" t="s">
        <v>110</v>
      </c>
      <c r="C192" s="9" t="s">
        <v>75</v>
      </c>
      <c r="D192" s="25">
        <f>E189/E2</f>
        <v>1.3530009075077873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1" customFormat="1" ht="31.5">
      <c r="A193" s="23" t="s">
        <v>345</v>
      </c>
      <c r="B193" s="9" t="s">
        <v>108</v>
      </c>
      <c r="C193" s="9" t="s">
        <v>69</v>
      </c>
      <c r="D193" s="9" t="s">
        <v>327</v>
      </c>
      <c r="E193" s="35">
        <f>2783.84</f>
        <v>2783.84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1" customFormat="1" ht="15.75">
      <c r="A194" s="23" t="s">
        <v>346</v>
      </c>
      <c r="B194" s="9" t="s">
        <v>109</v>
      </c>
      <c r="C194" s="9" t="s">
        <v>69</v>
      </c>
      <c r="D194" s="9" t="s">
        <v>38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1" customFormat="1" ht="15.75">
      <c r="A195" s="23" t="s">
        <v>347</v>
      </c>
      <c r="B195" s="9" t="s">
        <v>66</v>
      </c>
      <c r="C195" s="9" t="s">
        <v>69</v>
      </c>
      <c r="D195" s="9" t="s">
        <v>12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1" customFormat="1" ht="15.75">
      <c r="A196" s="23" t="s">
        <v>348</v>
      </c>
      <c r="B196" s="9" t="s">
        <v>110</v>
      </c>
      <c r="C196" s="9" t="s">
        <v>75</v>
      </c>
      <c r="D196" s="25">
        <f>E193/E2</f>
        <v>0.6827990483431852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1" customFormat="1" ht="31.5">
      <c r="A197" s="23" t="s">
        <v>349</v>
      </c>
      <c r="B197" s="9" t="s">
        <v>108</v>
      </c>
      <c r="C197" s="9" t="s">
        <v>69</v>
      </c>
      <c r="D197" s="25" t="s">
        <v>326</v>
      </c>
      <c r="E197" s="35">
        <v>0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1" customFormat="1" ht="15.75">
      <c r="A198" s="23" t="s">
        <v>350</v>
      </c>
      <c r="B198" s="9" t="s">
        <v>109</v>
      </c>
      <c r="C198" s="9" t="s">
        <v>69</v>
      </c>
      <c r="D198" s="25" t="s">
        <v>34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1" customFormat="1" ht="15.75">
      <c r="A199" s="23" t="s">
        <v>351</v>
      </c>
      <c r="B199" s="9" t="s">
        <v>66</v>
      </c>
      <c r="C199" s="9" t="s">
        <v>69</v>
      </c>
      <c r="D199" s="25" t="s">
        <v>12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1" customFormat="1" ht="15.75">
      <c r="A200" s="23" t="s">
        <v>352</v>
      </c>
      <c r="B200" s="9" t="s">
        <v>110</v>
      </c>
      <c r="C200" s="9" t="s">
        <v>75</v>
      </c>
      <c r="D200" s="25">
        <f>E197/E2</f>
        <v>0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1" customFormat="1" ht="31.5">
      <c r="A201" s="23" t="s">
        <v>353</v>
      </c>
      <c r="B201" s="9" t="s">
        <v>108</v>
      </c>
      <c r="C201" s="9" t="s">
        <v>69</v>
      </c>
      <c r="D201" s="25" t="s">
        <v>328</v>
      </c>
      <c r="E201" s="35">
        <v>0</v>
      </c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1" customFormat="1" ht="15.75">
      <c r="A202" s="23" t="s">
        <v>354</v>
      </c>
      <c r="B202" s="9" t="s">
        <v>109</v>
      </c>
      <c r="C202" s="9" t="s">
        <v>69</v>
      </c>
      <c r="D202" s="25" t="s">
        <v>27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1" customFormat="1" ht="15.75">
      <c r="A203" s="23" t="s">
        <v>355</v>
      </c>
      <c r="B203" s="9" t="s">
        <v>66</v>
      </c>
      <c r="C203" s="9" t="s">
        <v>69</v>
      </c>
      <c r="D203" s="25" t="s">
        <v>12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1" customFormat="1" ht="15.75">
      <c r="A204" s="23" t="s">
        <v>356</v>
      </c>
      <c r="B204" s="9" t="s">
        <v>110</v>
      </c>
      <c r="C204" s="9" t="s">
        <v>75</v>
      </c>
      <c r="D204" s="25">
        <f>E201/E2</f>
        <v>0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1" customFormat="1" ht="31.5">
      <c r="A205" s="23" t="s">
        <v>357</v>
      </c>
      <c r="B205" s="9" t="s">
        <v>108</v>
      </c>
      <c r="C205" s="9" t="s">
        <v>69</v>
      </c>
      <c r="D205" s="25" t="s">
        <v>325</v>
      </c>
      <c r="E205" s="35">
        <v>0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1" customFormat="1" ht="15.75">
      <c r="A206" s="23" t="s">
        <v>358</v>
      </c>
      <c r="B206" s="9" t="s">
        <v>109</v>
      </c>
      <c r="C206" s="9" t="s">
        <v>69</v>
      </c>
      <c r="D206" s="25" t="s">
        <v>27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1" customFormat="1" ht="15.75">
      <c r="A207" s="23" t="s">
        <v>359</v>
      </c>
      <c r="B207" s="9" t="s">
        <v>66</v>
      </c>
      <c r="C207" s="9" t="s">
        <v>69</v>
      </c>
      <c r="D207" s="25" t="s">
        <v>12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1" customFormat="1" ht="15.75">
      <c r="A208" s="23" t="s">
        <v>360</v>
      </c>
      <c r="B208" s="9" t="s">
        <v>110</v>
      </c>
      <c r="C208" s="9" t="s">
        <v>75</v>
      </c>
      <c r="D208" s="25">
        <f>E205/E2</f>
        <v>0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1" customFormat="1" ht="31.5">
      <c r="A209" s="23" t="s">
        <v>361</v>
      </c>
      <c r="B209" s="9" t="s">
        <v>108</v>
      </c>
      <c r="C209" s="9" t="s">
        <v>69</v>
      </c>
      <c r="D209" s="9" t="s">
        <v>323</v>
      </c>
      <c r="E209" s="35">
        <v>0</v>
      </c>
      <c r="F209" s="26">
        <v>0</v>
      </c>
      <c r="G209" s="27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1" customFormat="1" ht="15.75">
      <c r="A210" s="23" t="s">
        <v>362</v>
      </c>
      <c r="B210" s="9" t="s">
        <v>109</v>
      </c>
      <c r="C210" s="9" t="s">
        <v>69</v>
      </c>
      <c r="D210" s="9" t="s">
        <v>27</v>
      </c>
      <c r="E210" s="35"/>
      <c r="F210" s="28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1" customFormat="1" ht="15.75">
      <c r="A211" s="23" t="s">
        <v>363</v>
      </c>
      <c r="B211" s="9" t="s">
        <v>66</v>
      </c>
      <c r="C211" s="9" t="s">
        <v>69</v>
      </c>
      <c r="D211" s="9" t="s">
        <v>12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1" customFormat="1" ht="15.75">
      <c r="A212" s="23" t="s">
        <v>364</v>
      </c>
      <c r="B212" s="9" t="s">
        <v>110</v>
      </c>
      <c r="C212" s="9" t="s">
        <v>75</v>
      </c>
      <c r="D212" s="25">
        <f>E209/E2</f>
        <v>0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1" customFormat="1" ht="47.25">
      <c r="A213" s="36" t="s">
        <v>212</v>
      </c>
      <c r="B213" s="20" t="s">
        <v>106</v>
      </c>
      <c r="C213" s="20" t="s">
        <v>69</v>
      </c>
      <c r="D213" s="20" t="s">
        <v>41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1" customFormat="1" ht="15.75">
      <c r="A214" s="23" t="s">
        <v>213</v>
      </c>
      <c r="B214" s="9" t="s">
        <v>107</v>
      </c>
      <c r="C214" s="9" t="s">
        <v>75</v>
      </c>
      <c r="D214" s="9">
        <f>E215+E219+E223+E227+E231+E235+E239+E243+E247+E251+E255</f>
        <v>122202.3184464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1" customFormat="1" ht="31.5">
      <c r="A215" s="23" t="s">
        <v>214</v>
      </c>
      <c r="B215" s="9" t="s">
        <v>108</v>
      </c>
      <c r="C215" s="9" t="s">
        <v>69</v>
      </c>
      <c r="D215" s="9" t="s">
        <v>42</v>
      </c>
      <c r="E215" s="35">
        <f>2148.426</f>
        <v>2148.426</v>
      </c>
      <c r="F215" s="35">
        <v>1</v>
      </c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1" customFormat="1" ht="15.75">
      <c r="A216" s="23" t="s">
        <v>215</v>
      </c>
      <c r="B216" s="9" t="s">
        <v>109</v>
      </c>
      <c r="C216" s="9" t="s">
        <v>69</v>
      </c>
      <c r="D216" s="9" t="s">
        <v>43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1" customFormat="1" ht="15.75">
      <c r="A217" s="23" t="s">
        <v>216</v>
      </c>
      <c r="B217" s="9" t="s">
        <v>66</v>
      </c>
      <c r="C217" s="9" t="s">
        <v>69</v>
      </c>
      <c r="D217" s="9" t="s">
        <v>22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1" customFormat="1" ht="15.75">
      <c r="A218" s="23" t="s">
        <v>217</v>
      </c>
      <c r="B218" s="9" t="s">
        <v>110</v>
      </c>
      <c r="C218" s="9" t="s">
        <v>75</v>
      </c>
      <c r="D218" s="25">
        <f>E215</f>
        <v>2148.426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1" customFormat="1" ht="31.5">
      <c r="A219" s="23"/>
      <c r="B219" s="9" t="s">
        <v>108</v>
      </c>
      <c r="C219" s="9" t="s">
        <v>69</v>
      </c>
      <c r="D219" s="9" t="s">
        <v>386</v>
      </c>
      <c r="E219" s="35">
        <f>('[3]ук(2016)'!$C$37+'[3]ук(2016)'!$C$41)*12*'[3]ук(2016)'!$C$3+22899.95</f>
        <v>33748.2324464</v>
      </c>
      <c r="F219" s="35">
        <v>2</v>
      </c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1" customFormat="1" ht="15.75">
      <c r="A220" s="23"/>
      <c r="B220" s="9" t="s">
        <v>109</v>
      </c>
      <c r="C220" s="9" t="s">
        <v>69</v>
      </c>
      <c r="D220" s="9" t="s">
        <v>43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1" customFormat="1" ht="15.75">
      <c r="A221" s="23"/>
      <c r="B221" s="9" t="s">
        <v>66</v>
      </c>
      <c r="C221" s="9" t="s">
        <v>69</v>
      </c>
      <c r="D221" s="9" t="s">
        <v>22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1" customFormat="1" ht="15.75">
      <c r="A222" s="23"/>
      <c r="B222" s="9" t="s">
        <v>110</v>
      </c>
      <c r="C222" s="9" t="s">
        <v>75</v>
      </c>
      <c r="D222" s="25">
        <f>E219/F219</f>
        <v>16874.1162232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1" customFormat="1" ht="31.5">
      <c r="A223" s="23" t="s">
        <v>218</v>
      </c>
      <c r="B223" s="9" t="s">
        <v>108</v>
      </c>
      <c r="C223" s="9" t="s">
        <v>69</v>
      </c>
      <c r="D223" s="9" t="s">
        <v>44</v>
      </c>
      <c r="E223" s="35">
        <v>7846.19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1" customFormat="1" ht="15.75">
      <c r="A224" s="23" t="s">
        <v>219</v>
      </c>
      <c r="B224" s="9" t="s">
        <v>109</v>
      </c>
      <c r="C224" s="9" t="s">
        <v>69</v>
      </c>
      <c r="D224" s="9" t="s">
        <v>27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1" customFormat="1" ht="15.75">
      <c r="A225" s="23" t="s">
        <v>220</v>
      </c>
      <c r="B225" s="9" t="s">
        <v>66</v>
      </c>
      <c r="C225" s="9" t="s">
        <v>69</v>
      </c>
      <c r="D225" s="9" t="s">
        <v>12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1" customFormat="1" ht="15.75">
      <c r="A226" s="23" t="s">
        <v>221</v>
      </c>
      <c r="B226" s="9" t="s">
        <v>110</v>
      </c>
      <c r="C226" s="9" t="s">
        <v>75</v>
      </c>
      <c r="D226" s="25">
        <f>E223/E2</f>
        <v>1.924453655784749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1" customFormat="1" ht="31.5">
      <c r="A227" s="23" t="s">
        <v>222</v>
      </c>
      <c r="B227" s="9" t="s">
        <v>108</v>
      </c>
      <c r="C227" s="9" t="s">
        <v>69</v>
      </c>
      <c r="D227" s="9" t="s">
        <v>45</v>
      </c>
      <c r="E227" s="35">
        <v>1380.56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1" customFormat="1" ht="15.75">
      <c r="A228" s="23" t="s">
        <v>223</v>
      </c>
      <c r="B228" s="9" t="s">
        <v>109</v>
      </c>
      <c r="C228" s="9" t="s">
        <v>69</v>
      </c>
      <c r="D228" s="9" t="s">
        <v>27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1" customFormat="1" ht="15.75">
      <c r="A229" s="23" t="s">
        <v>224</v>
      </c>
      <c r="B229" s="9" t="s">
        <v>66</v>
      </c>
      <c r="C229" s="9" t="s">
        <v>69</v>
      </c>
      <c r="D229" s="9" t="s">
        <v>12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1" customFormat="1" ht="15.75">
      <c r="A230" s="23" t="s">
        <v>225</v>
      </c>
      <c r="B230" s="9" t="s">
        <v>110</v>
      </c>
      <c r="C230" s="9" t="s">
        <v>75</v>
      </c>
      <c r="D230" s="25">
        <f>E227/E2</f>
        <v>0.338613229991906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1" customFormat="1" ht="31.5">
      <c r="A231" s="23" t="s">
        <v>226</v>
      </c>
      <c r="B231" s="9" t="s">
        <v>108</v>
      </c>
      <c r="C231" s="9" t="s">
        <v>69</v>
      </c>
      <c r="D231" s="9" t="s">
        <v>46</v>
      </c>
      <c r="E231" s="35">
        <v>7333.67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1" customFormat="1" ht="15.75">
      <c r="A232" s="23" t="s">
        <v>227</v>
      </c>
      <c r="B232" s="9" t="s">
        <v>109</v>
      </c>
      <c r="C232" s="9" t="s">
        <v>69</v>
      </c>
      <c r="D232" s="9" t="s">
        <v>27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1" customFormat="1" ht="15.75">
      <c r="A233" s="23" t="s">
        <v>228</v>
      </c>
      <c r="B233" s="9" t="s">
        <v>66</v>
      </c>
      <c r="C233" s="9" t="s">
        <v>69</v>
      </c>
      <c r="D233" s="9" t="s">
        <v>12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1" customFormat="1" ht="15.75">
      <c r="A234" s="23" t="s">
        <v>229</v>
      </c>
      <c r="B234" s="9" t="s">
        <v>110</v>
      </c>
      <c r="C234" s="9" t="s">
        <v>75</v>
      </c>
      <c r="D234" s="25">
        <f>E231/E2</f>
        <v>1.7987466581638911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1" customFormat="1" ht="31.5">
      <c r="A235" s="23" t="s">
        <v>230</v>
      </c>
      <c r="B235" s="9" t="s">
        <v>108</v>
      </c>
      <c r="C235" s="9" t="s">
        <v>69</v>
      </c>
      <c r="D235" s="9" t="s">
        <v>316</v>
      </c>
      <c r="E235" s="35">
        <v>4705.01</v>
      </c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1" customFormat="1" ht="15.75">
      <c r="A236" s="23" t="s">
        <v>231</v>
      </c>
      <c r="B236" s="9" t="s">
        <v>109</v>
      </c>
      <c r="C236" s="9" t="s">
        <v>69</v>
      </c>
      <c r="D236" s="9" t="s">
        <v>27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1" customFormat="1" ht="15.75">
      <c r="A237" s="23" t="s">
        <v>233</v>
      </c>
      <c r="B237" s="9" t="s">
        <v>66</v>
      </c>
      <c r="C237" s="9" t="s">
        <v>69</v>
      </c>
      <c r="D237" s="9" t="s">
        <v>12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1" customFormat="1" ht="15.75">
      <c r="A238" s="23" t="s">
        <v>234</v>
      </c>
      <c r="B238" s="9" t="s">
        <v>110</v>
      </c>
      <c r="C238" s="9" t="s">
        <v>75</v>
      </c>
      <c r="D238" s="25">
        <f>E235/E2</f>
        <v>1.1540089769689241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1" customFormat="1" ht="31.5">
      <c r="A239" s="23"/>
      <c r="B239" s="9" t="s">
        <v>108</v>
      </c>
      <c r="C239" s="9" t="s">
        <v>69</v>
      </c>
      <c r="D239" s="9" t="s">
        <v>383</v>
      </c>
      <c r="E239" s="35">
        <v>18625.45</v>
      </c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1" customFormat="1" ht="15.75">
      <c r="A240" s="23"/>
      <c r="B240" s="9" t="s">
        <v>109</v>
      </c>
      <c r="C240" s="9" t="s">
        <v>69</v>
      </c>
      <c r="D240" s="9" t="s">
        <v>27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1" customFormat="1" ht="15.75">
      <c r="A241" s="23"/>
      <c r="B241" s="9" t="s">
        <v>66</v>
      </c>
      <c r="C241" s="9" t="s">
        <v>69</v>
      </c>
      <c r="D241" s="9" t="s">
        <v>12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1" customFormat="1" ht="15.75">
      <c r="A242" s="23"/>
      <c r="B242" s="9" t="s">
        <v>110</v>
      </c>
      <c r="C242" s="9" t="s">
        <v>75</v>
      </c>
      <c r="D242" s="25">
        <f>E239/E2</f>
        <v>4.5683083564298155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1" customFormat="1" ht="31.5">
      <c r="A243" s="23" t="s">
        <v>235</v>
      </c>
      <c r="B243" s="9" t="s">
        <v>108</v>
      </c>
      <c r="C243" s="9" t="s">
        <v>69</v>
      </c>
      <c r="D243" s="9" t="s">
        <v>47</v>
      </c>
      <c r="E243" s="35">
        <v>11017.1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1" customFormat="1" ht="15.75">
      <c r="A244" s="23" t="s">
        <v>232</v>
      </c>
      <c r="B244" s="9" t="s">
        <v>109</v>
      </c>
      <c r="C244" s="9" t="s">
        <v>69</v>
      </c>
      <c r="D244" s="9" t="s">
        <v>27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1" customFormat="1" ht="15.75">
      <c r="A245" s="23" t="s">
        <v>236</v>
      </c>
      <c r="B245" s="9" t="s">
        <v>66</v>
      </c>
      <c r="C245" s="9" t="s">
        <v>69</v>
      </c>
      <c r="D245" s="9" t="s">
        <v>12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1" customFormat="1" ht="15.75">
      <c r="A246" s="23" t="s">
        <v>237</v>
      </c>
      <c r="B246" s="9" t="s">
        <v>110</v>
      </c>
      <c r="C246" s="9" t="s">
        <v>75</v>
      </c>
      <c r="D246" s="25">
        <f>E243/E2</f>
        <v>2.7021902823085036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1" customFormat="1" ht="31.5">
      <c r="A247" s="23" t="s">
        <v>238</v>
      </c>
      <c r="B247" s="9" t="s">
        <v>108</v>
      </c>
      <c r="C247" s="9" t="s">
        <v>69</v>
      </c>
      <c r="D247" s="9" t="s">
        <v>48</v>
      </c>
      <c r="E247" s="35">
        <v>409.35</v>
      </c>
      <c r="F247" s="35" t="s">
        <v>324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1" customFormat="1" ht="15.75">
      <c r="A248" s="23" t="s">
        <v>239</v>
      </c>
      <c r="B248" s="9" t="s">
        <v>109</v>
      </c>
      <c r="C248" s="9" t="s">
        <v>69</v>
      </c>
      <c r="D248" s="9" t="s">
        <v>27</v>
      </c>
      <c r="E248" s="35"/>
      <c r="F248" s="35" t="s">
        <v>12</v>
      </c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1" customFormat="1" ht="15.75">
      <c r="A249" s="23" t="s">
        <v>240</v>
      </c>
      <c r="B249" s="9" t="s">
        <v>66</v>
      </c>
      <c r="C249" s="9" t="s">
        <v>69</v>
      </c>
      <c r="D249" s="9" t="s">
        <v>12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1" customFormat="1" ht="15.75">
      <c r="A250" s="23" t="s">
        <v>241</v>
      </c>
      <c r="B250" s="9" t="s">
        <v>110</v>
      </c>
      <c r="C250" s="9" t="s">
        <v>75</v>
      </c>
      <c r="D250" s="25">
        <f>E247/E2</f>
        <v>0.10040224669495476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1" customFormat="1" ht="31.5">
      <c r="A251" s="23" t="s">
        <v>242</v>
      </c>
      <c r="B251" s="9" t="s">
        <v>108</v>
      </c>
      <c r="C251" s="9" t="s">
        <v>69</v>
      </c>
      <c r="D251" s="9" t="s">
        <v>49</v>
      </c>
      <c r="E251" s="35">
        <v>29456.71</v>
      </c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1" customFormat="1" ht="15.75">
      <c r="A252" s="23" t="s">
        <v>243</v>
      </c>
      <c r="B252" s="9" t="s">
        <v>109</v>
      </c>
      <c r="C252" s="9" t="s">
        <v>69</v>
      </c>
      <c r="D252" s="9" t="s">
        <v>27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1" customFormat="1" ht="15.75">
      <c r="A253" s="23" t="s">
        <v>244</v>
      </c>
      <c r="B253" s="9" t="s">
        <v>66</v>
      </c>
      <c r="C253" s="9" t="s">
        <v>69</v>
      </c>
      <c r="D253" s="9" t="s">
        <v>12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1" customFormat="1" ht="15.75">
      <c r="A254" s="23" t="s">
        <v>245</v>
      </c>
      <c r="B254" s="9" t="s">
        <v>110</v>
      </c>
      <c r="C254" s="9" t="s">
        <v>75</v>
      </c>
      <c r="D254" s="25">
        <f>E251/E2</f>
        <v>7.224917220573447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1" customFormat="1" ht="31.5">
      <c r="A255" s="23"/>
      <c r="B255" s="9" t="s">
        <v>108</v>
      </c>
      <c r="C255" s="9" t="s">
        <v>69</v>
      </c>
      <c r="D255" s="25" t="s">
        <v>369</v>
      </c>
      <c r="E255" s="35">
        <v>5531.62</v>
      </c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11" customFormat="1" ht="15.75">
      <c r="A256" s="23"/>
      <c r="B256" s="9" t="s">
        <v>109</v>
      </c>
      <c r="C256" s="9" t="s">
        <v>69</v>
      </c>
      <c r="D256" s="25" t="s">
        <v>27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11" customFormat="1" ht="15.75">
      <c r="A257" s="23"/>
      <c r="B257" s="9" t="s">
        <v>66</v>
      </c>
      <c r="C257" s="9" t="s">
        <v>69</v>
      </c>
      <c r="D257" s="25" t="s">
        <v>12</v>
      </c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11" customFormat="1" ht="15.75">
      <c r="A258" s="23"/>
      <c r="B258" s="9" t="s">
        <v>110</v>
      </c>
      <c r="C258" s="9" t="s">
        <v>75</v>
      </c>
      <c r="D258" s="25">
        <f>E255/E2</f>
        <v>1.3567535748448651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11" customFormat="1" ht="47.25">
      <c r="A259" s="36" t="s">
        <v>279</v>
      </c>
      <c r="B259" s="20" t="s">
        <v>106</v>
      </c>
      <c r="C259" s="20" t="s">
        <v>69</v>
      </c>
      <c r="D259" s="20" t="s">
        <v>50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22" s="11" customFormat="1" ht="18.75">
      <c r="A260" s="23" t="s">
        <v>246</v>
      </c>
      <c r="B260" s="9" t="s">
        <v>107</v>
      </c>
      <c r="C260" s="9" t="s">
        <v>75</v>
      </c>
      <c r="D260" s="9">
        <f>E261+E265+E269+E273+E277+E281+E285+E289+E293+E297</f>
        <v>68223.81</v>
      </c>
      <c r="E260" s="35"/>
      <c r="F260" s="29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</row>
    <row r="261" spans="1:22" s="11" customFormat="1" ht="31.5">
      <c r="A261" s="23" t="s">
        <v>247</v>
      </c>
      <c r="B261" s="9" t="s">
        <v>108</v>
      </c>
      <c r="C261" s="9" t="s">
        <v>69</v>
      </c>
      <c r="D261" s="9" t="s">
        <v>51</v>
      </c>
      <c r="E261" s="35">
        <v>16514.71</v>
      </c>
      <c r="F261" s="35">
        <f>0.1651*100</f>
        <v>16.509999999999998</v>
      </c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</row>
    <row r="262" spans="1:22" s="11" customFormat="1" ht="15.75">
      <c r="A262" s="23" t="s">
        <v>275</v>
      </c>
      <c r="B262" s="9" t="s">
        <v>109</v>
      </c>
      <c r="C262" s="9" t="s">
        <v>69</v>
      </c>
      <c r="D262" s="9" t="s">
        <v>27</v>
      </c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</row>
    <row r="263" spans="1:22" s="11" customFormat="1" ht="15.75">
      <c r="A263" s="23" t="s">
        <v>248</v>
      </c>
      <c r="B263" s="9" t="s">
        <v>66</v>
      </c>
      <c r="C263" s="9" t="s">
        <v>69</v>
      </c>
      <c r="D263" s="9" t="s">
        <v>12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</row>
    <row r="264" spans="1:22" s="11" customFormat="1" ht="15.75">
      <c r="A264" s="23" t="s">
        <v>249</v>
      </c>
      <c r="B264" s="9" t="s">
        <v>110</v>
      </c>
      <c r="C264" s="9" t="s">
        <v>75</v>
      </c>
      <c r="D264" s="42">
        <f>E261/F261</f>
        <v>1000.2852816474864</v>
      </c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</row>
    <row r="265" spans="1:22" s="11" customFormat="1" ht="31.5">
      <c r="A265" s="23" t="s">
        <v>250</v>
      </c>
      <c r="B265" s="9" t="s">
        <v>108</v>
      </c>
      <c r="C265" s="9" t="s">
        <v>69</v>
      </c>
      <c r="D265" s="9" t="s">
        <v>53</v>
      </c>
      <c r="E265" s="35">
        <v>0</v>
      </c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</row>
    <row r="266" spans="1:22" s="11" customFormat="1" ht="15.75">
      <c r="A266" s="23" t="s">
        <v>251</v>
      </c>
      <c r="B266" s="9" t="s">
        <v>109</v>
      </c>
      <c r="C266" s="9" t="s">
        <v>69</v>
      </c>
      <c r="D266" s="9" t="s">
        <v>27</v>
      </c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</row>
    <row r="267" spans="1:22" s="11" customFormat="1" ht="15.75">
      <c r="A267" s="23" t="s">
        <v>252</v>
      </c>
      <c r="B267" s="9" t="s">
        <v>66</v>
      </c>
      <c r="C267" s="9" t="s">
        <v>69</v>
      </c>
      <c r="D267" s="9" t="s">
        <v>12</v>
      </c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</row>
    <row r="268" spans="1:22" s="11" customFormat="1" ht="15.75">
      <c r="A268" s="23" t="s">
        <v>253</v>
      </c>
      <c r="B268" s="9" t="s">
        <v>110</v>
      </c>
      <c r="C268" s="9" t="s">
        <v>75</v>
      </c>
      <c r="D268" s="25">
        <f>E265/E2</f>
        <v>0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</row>
    <row r="269" spans="1:22" s="11" customFormat="1" ht="31.5">
      <c r="A269" s="23" t="s">
        <v>254</v>
      </c>
      <c r="B269" s="9" t="s">
        <v>108</v>
      </c>
      <c r="C269" s="9" t="s">
        <v>69</v>
      </c>
      <c r="D269" s="9" t="s">
        <v>52</v>
      </c>
      <c r="E269" s="35">
        <v>0</v>
      </c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</row>
    <row r="270" spans="1:22" s="11" customFormat="1" ht="15.75">
      <c r="A270" s="23" t="s">
        <v>255</v>
      </c>
      <c r="B270" s="9" t="s">
        <v>109</v>
      </c>
      <c r="C270" s="9" t="s">
        <v>69</v>
      </c>
      <c r="D270" s="9" t="s">
        <v>27</v>
      </c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</row>
    <row r="271" spans="1:22" s="11" customFormat="1" ht="15.75">
      <c r="A271" s="23" t="s">
        <v>256</v>
      </c>
      <c r="B271" s="9" t="s">
        <v>66</v>
      </c>
      <c r="C271" s="9" t="s">
        <v>69</v>
      </c>
      <c r="D271" s="9" t="s">
        <v>12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</row>
    <row r="272" spans="1:22" s="11" customFormat="1" ht="15.75">
      <c r="A272" s="23" t="s">
        <v>257</v>
      </c>
      <c r="B272" s="9" t="s">
        <v>110</v>
      </c>
      <c r="C272" s="9" t="s">
        <v>75</v>
      </c>
      <c r="D272" s="25">
        <f>E269/E2</f>
        <v>0</v>
      </c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</row>
    <row r="273" spans="1:22" s="11" customFormat="1" ht="31.5">
      <c r="A273" s="23" t="s">
        <v>258</v>
      </c>
      <c r="B273" s="9" t="s">
        <v>108</v>
      </c>
      <c r="C273" s="9" t="s">
        <v>69</v>
      </c>
      <c r="D273" s="9" t="s">
        <v>280</v>
      </c>
      <c r="E273" s="35">
        <v>0</v>
      </c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</row>
    <row r="274" spans="1:22" s="11" customFormat="1" ht="15.75">
      <c r="A274" s="23" t="s">
        <v>259</v>
      </c>
      <c r="B274" s="9" t="s">
        <v>109</v>
      </c>
      <c r="C274" s="9" t="s">
        <v>69</v>
      </c>
      <c r="D274" s="9" t="s">
        <v>27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</row>
    <row r="275" spans="1:22" s="11" customFormat="1" ht="15.75">
      <c r="A275" s="23" t="s">
        <v>260</v>
      </c>
      <c r="B275" s="9" t="s">
        <v>66</v>
      </c>
      <c r="C275" s="9" t="s">
        <v>69</v>
      </c>
      <c r="D275" s="9" t="s">
        <v>12</v>
      </c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</row>
    <row r="276" spans="1:22" s="11" customFormat="1" ht="15.75">
      <c r="A276" s="23" t="s">
        <v>261</v>
      </c>
      <c r="B276" s="9" t="s">
        <v>110</v>
      </c>
      <c r="C276" s="9" t="s">
        <v>75</v>
      </c>
      <c r="D276" s="9">
        <v>0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</row>
    <row r="277" spans="1:22" s="11" customFormat="1" ht="31.5">
      <c r="A277" s="23" t="s">
        <v>370</v>
      </c>
      <c r="B277" s="9" t="s">
        <v>108</v>
      </c>
      <c r="C277" s="9" t="s">
        <v>69</v>
      </c>
      <c r="D277" s="9" t="s">
        <v>329</v>
      </c>
      <c r="E277" s="35">
        <v>0</v>
      </c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</row>
    <row r="278" spans="1:22" s="11" customFormat="1" ht="15.75">
      <c r="A278" s="23" t="s">
        <v>262</v>
      </c>
      <c r="B278" s="9" t="s">
        <v>109</v>
      </c>
      <c r="C278" s="9" t="s">
        <v>69</v>
      </c>
      <c r="D278" s="9" t="s">
        <v>27</v>
      </c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</row>
    <row r="279" spans="1:22" s="11" customFormat="1" ht="15.75">
      <c r="A279" s="23" t="s">
        <v>263</v>
      </c>
      <c r="B279" s="9" t="s">
        <v>66</v>
      </c>
      <c r="C279" s="9" t="s">
        <v>69</v>
      </c>
      <c r="D279" s="9" t="s">
        <v>12</v>
      </c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</row>
    <row r="280" spans="1:22" s="11" customFormat="1" ht="15.75">
      <c r="A280" s="23" t="s">
        <v>264</v>
      </c>
      <c r="B280" s="9" t="s">
        <v>110</v>
      </c>
      <c r="C280" s="9" t="s">
        <v>75</v>
      </c>
      <c r="D280" s="25">
        <f>E277/E2</f>
        <v>0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</row>
    <row r="281" spans="1:22" s="11" customFormat="1" ht="31.5">
      <c r="A281" s="23" t="s">
        <v>265</v>
      </c>
      <c r="B281" s="9" t="s">
        <v>108</v>
      </c>
      <c r="C281" s="9" t="s">
        <v>69</v>
      </c>
      <c r="D281" s="9" t="s">
        <v>1</v>
      </c>
      <c r="E281" s="35">
        <v>0</v>
      </c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</row>
    <row r="282" spans="1:22" s="11" customFormat="1" ht="15.75">
      <c r="A282" s="23" t="s">
        <v>266</v>
      </c>
      <c r="B282" s="9" t="s">
        <v>109</v>
      </c>
      <c r="C282" s="9" t="s">
        <v>69</v>
      </c>
      <c r="D282" s="9" t="s">
        <v>27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</row>
    <row r="283" spans="1:22" s="11" customFormat="1" ht="15.75">
      <c r="A283" s="23" t="s">
        <v>267</v>
      </c>
      <c r="B283" s="9" t="s">
        <v>66</v>
      </c>
      <c r="C283" s="9" t="s">
        <v>69</v>
      </c>
      <c r="D283" s="9" t="s">
        <v>12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</row>
    <row r="284" spans="1:22" s="11" customFormat="1" ht="15.75">
      <c r="A284" s="23" t="s">
        <v>268</v>
      </c>
      <c r="B284" s="9" t="s">
        <v>110</v>
      </c>
      <c r="C284" s="9" t="s">
        <v>75</v>
      </c>
      <c r="D284" s="25">
        <f>E281/E2</f>
        <v>0</v>
      </c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</row>
    <row r="285" spans="1:22" s="11" customFormat="1" ht="31.5">
      <c r="A285" s="23" t="s">
        <v>269</v>
      </c>
      <c r="B285" s="9" t="s">
        <v>108</v>
      </c>
      <c r="C285" s="9" t="s">
        <v>69</v>
      </c>
      <c r="D285" s="9" t="s">
        <v>0</v>
      </c>
      <c r="E285" s="35">
        <v>912.98</v>
      </c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</row>
    <row r="286" spans="1:22" s="11" customFormat="1" ht="15.75">
      <c r="A286" s="23" t="s">
        <v>270</v>
      </c>
      <c r="B286" s="9" t="s">
        <v>109</v>
      </c>
      <c r="C286" s="9" t="s">
        <v>69</v>
      </c>
      <c r="D286" s="9" t="s">
        <v>27</v>
      </c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</row>
    <row r="287" spans="1:22" s="11" customFormat="1" ht="15.75">
      <c r="A287" s="23" t="s">
        <v>271</v>
      </c>
      <c r="B287" s="9" t="s">
        <v>66</v>
      </c>
      <c r="C287" s="9" t="s">
        <v>69</v>
      </c>
      <c r="D287" s="9" t="s">
        <v>12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</row>
    <row r="288" spans="1:22" s="11" customFormat="1" ht="15.75">
      <c r="A288" s="23" t="s">
        <v>272</v>
      </c>
      <c r="B288" s="9" t="s">
        <v>110</v>
      </c>
      <c r="C288" s="9" t="s">
        <v>75</v>
      </c>
      <c r="D288" s="25">
        <f>E285/E2</f>
        <v>0.22392877290230803</v>
      </c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</row>
    <row r="289" spans="1:22" s="11" customFormat="1" ht="31.5">
      <c r="A289" s="23" t="s">
        <v>274</v>
      </c>
      <c r="B289" s="9" t="s">
        <v>108</v>
      </c>
      <c r="C289" s="9" t="s">
        <v>69</v>
      </c>
      <c r="D289" s="9" t="s">
        <v>54</v>
      </c>
      <c r="E289" s="35">
        <v>0</v>
      </c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</row>
    <row r="290" spans="1:22" s="11" customFormat="1" ht="15.75">
      <c r="A290" s="23" t="s">
        <v>276</v>
      </c>
      <c r="B290" s="9" t="s">
        <v>109</v>
      </c>
      <c r="C290" s="9" t="s">
        <v>69</v>
      </c>
      <c r="D290" s="9" t="s">
        <v>27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</row>
    <row r="291" spans="1:22" s="11" customFormat="1" ht="15.75">
      <c r="A291" s="23" t="s">
        <v>277</v>
      </c>
      <c r="B291" s="9" t="s">
        <v>66</v>
      </c>
      <c r="C291" s="9" t="s">
        <v>69</v>
      </c>
      <c r="D291" s="9" t="s">
        <v>12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</row>
    <row r="292" spans="1:22" s="11" customFormat="1" ht="15.75">
      <c r="A292" s="23" t="s">
        <v>278</v>
      </c>
      <c r="B292" s="9" t="s">
        <v>110</v>
      </c>
      <c r="C292" s="9" t="s">
        <v>75</v>
      </c>
      <c r="D292" s="25">
        <f>E289/E2</f>
        <v>0</v>
      </c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</row>
    <row r="293" spans="1:22" s="11" customFormat="1" ht="31.5">
      <c r="A293" s="23" t="s">
        <v>281</v>
      </c>
      <c r="B293" s="9" t="s">
        <v>108</v>
      </c>
      <c r="C293" s="9" t="s">
        <v>69</v>
      </c>
      <c r="D293" s="9" t="s">
        <v>55</v>
      </c>
      <c r="E293" s="35">
        <v>103.41</v>
      </c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</row>
    <row r="294" spans="1:22" s="11" customFormat="1" ht="15.75">
      <c r="A294" s="23" t="s">
        <v>282</v>
      </c>
      <c r="B294" s="9" t="s">
        <v>109</v>
      </c>
      <c r="C294" s="9" t="s">
        <v>69</v>
      </c>
      <c r="D294" s="9" t="s">
        <v>27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</row>
    <row r="295" spans="1:22" s="11" customFormat="1" ht="15.75">
      <c r="A295" s="23" t="s">
        <v>283</v>
      </c>
      <c r="B295" s="9" t="s">
        <v>66</v>
      </c>
      <c r="C295" s="9" t="s">
        <v>69</v>
      </c>
      <c r="D295" s="9" t="s">
        <v>12</v>
      </c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</row>
    <row r="296" spans="1:22" s="11" customFormat="1" ht="15.75">
      <c r="A296" s="23" t="s">
        <v>284</v>
      </c>
      <c r="B296" s="9" t="s">
        <v>110</v>
      </c>
      <c r="C296" s="9" t="s">
        <v>75</v>
      </c>
      <c r="D296" s="25">
        <f>E293/E2</f>
        <v>0.025363616295896594</v>
      </c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</row>
    <row r="297" spans="1:22" s="11" customFormat="1" ht="31.5">
      <c r="A297" s="23" t="s">
        <v>365</v>
      </c>
      <c r="B297" s="9" t="s">
        <v>108</v>
      </c>
      <c r="C297" s="9" t="s">
        <v>69</v>
      </c>
      <c r="D297" s="9" t="s">
        <v>56</v>
      </c>
      <c r="E297" s="35">
        <v>50692.71</v>
      </c>
      <c r="F297" s="35">
        <f>2.61*100</f>
        <v>261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</row>
    <row r="298" spans="1:22" s="11" customFormat="1" ht="15.75">
      <c r="A298" s="23" t="s">
        <v>366</v>
      </c>
      <c r="B298" s="9" t="s">
        <v>109</v>
      </c>
      <c r="C298" s="9" t="s">
        <v>69</v>
      </c>
      <c r="D298" s="9" t="s">
        <v>27</v>
      </c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</row>
    <row r="299" spans="1:22" s="11" customFormat="1" ht="15.75">
      <c r="A299" s="23" t="s">
        <v>367</v>
      </c>
      <c r="B299" s="9" t="s">
        <v>66</v>
      </c>
      <c r="C299" s="9" t="s">
        <v>69</v>
      </c>
      <c r="D299" s="9" t="s">
        <v>317</v>
      </c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</row>
    <row r="300" spans="1:22" s="11" customFormat="1" ht="15.75">
      <c r="A300" s="23" t="s">
        <v>368</v>
      </c>
      <c r="B300" s="9" t="s">
        <v>110</v>
      </c>
      <c r="C300" s="9" t="s">
        <v>75</v>
      </c>
      <c r="D300" s="25">
        <f>E297/F297</f>
        <v>194.22494252873562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</row>
    <row r="301" spans="1:22" s="11" customFormat="1" ht="15.75">
      <c r="A301" s="23"/>
      <c r="B301" s="20" t="s">
        <v>273</v>
      </c>
      <c r="C301" s="9" t="s">
        <v>75</v>
      </c>
      <c r="D301" s="30">
        <f>SUM(D136,D28,D34,D66,D96,D60,D118,D124,D130,D146,D156,D214,D260)</f>
        <v>915210.3578464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</row>
    <row r="302" spans="1:4" ht="15.75">
      <c r="A302" s="45" t="s">
        <v>285</v>
      </c>
      <c r="B302" s="45"/>
      <c r="C302" s="45"/>
      <c r="D302" s="45"/>
    </row>
    <row r="303" spans="1:4" ht="15.75">
      <c r="A303" s="7" t="s">
        <v>286</v>
      </c>
      <c r="B303" s="8" t="s">
        <v>287</v>
      </c>
      <c r="C303" s="8" t="s">
        <v>288</v>
      </c>
      <c r="D303" s="43">
        <f>'[1]Управл 2017'!$AA$62</f>
        <v>8</v>
      </c>
    </row>
    <row r="304" spans="1:4" ht="15.75">
      <c r="A304" s="7" t="s">
        <v>289</v>
      </c>
      <c r="B304" s="8" t="s">
        <v>290</v>
      </c>
      <c r="C304" s="8" t="s">
        <v>288</v>
      </c>
      <c r="D304" s="43">
        <f>'[1]Управл 2017'!$AB$62</f>
        <v>8</v>
      </c>
    </row>
    <row r="305" spans="1:4" ht="15.75">
      <c r="A305" s="7" t="s">
        <v>291</v>
      </c>
      <c r="B305" s="8" t="s">
        <v>292</v>
      </c>
      <c r="C305" s="8" t="s">
        <v>288</v>
      </c>
      <c r="D305" s="8">
        <v>0</v>
      </c>
    </row>
    <row r="306" spans="1:4" ht="15.75">
      <c r="A306" s="7" t="s">
        <v>293</v>
      </c>
      <c r="B306" s="8" t="s">
        <v>294</v>
      </c>
      <c r="C306" s="8" t="s">
        <v>75</v>
      </c>
      <c r="D306" s="38">
        <f>'[1]Управл 2017'!$AD$62</f>
        <v>-580.9000000000001</v>
      </c>
    </row>
    <row r="307" spans="1:4" ht="15.75">
      <c r="A307" s="45" t="s">
        <v>295</v>
      </c>
      <c r="B307" s="45"/>
      <c r="C307" s="45"/>
      <c r="D307" s="45"/>
    </row>
    <row r="308" spans="1:5" ht="15.75">
      <c r="A308" s="7" t="s">
        <v>296</v>
      </c>
      <c r="B308" s="8" t="s">
        <v>74</v>
      </c>
      <c r="C308" s="8" t="s">
        <v>75</v>
      </c>
      <c r="D308" s="8">
        <v>0</v>
      </c>
      <c r="E308" s="3" t="s">
        <v>371</v>
      </c>
    </row>
    <row r="309" spans="1:5" ht="15.75">
      <c r="A309" s="7" t="s">
        <v>297</v>
      </c>
      <c r="B309" s="8" t="s">
        <v>76</v>
      </c>
      <c r="C309" s="8" t="s">
        <v>75</v>
      </c>
      <c r="D309" s="8">
        <v>0</v>
      </c>
      <c r="E309" s="3" t="s">
        <v>371</v>
      </c>
    </row>
    <row r="310" spans="1:5" ht="15.75">
      <c r="A310" s="7" t="s">
        <v>298</v>
      </c>
      <c r="B310" s="8" t="s">
        <v>78</v>
      </c>
      <c r="C310" s="8" t="s">
        <v>75</v>
      </c>
      <c r="D310" s="8">
        <v>0</v>
      </c>
      <c r="E310" s="3" t="s">
        <v>371</v>
      </c>
    </row>
    <row r="311" spans="1:5" ht="15.75">
      <c r="A311" s="7" t="s">
        <v>299</v>
      </c>
      <c r="B311" s="8" t="s">
        <v>101</v>
      </c>
      <c r="C311" s="8" t="s">
        <v>75</v>
      </c>
      <c r="D311" s="8">
        <v>0</v>
      </c>
      <c r="E311" s="3" t="s">
        <v>371</v>
      </c>
    </row>
    <row r="312" spans="1:5" ht="15.75">
      <c r="A312" s="7" t="s">
        <v>300</v>
      </c>
      <c r="B312" s="8" t="s">
        <v>301</v>
      </c>
      <c r="C312" s="8" t="s">
        <v>75</v>
      </c>
      <c r="D312" s="8">
        <v>0</v>
      </c>
      <c r="E312" s="3" t="s">
        <v>371</v>
      </c>
    </row>
    <row r="313" spans="1:5" ht="15.75">
      <c r="A313" s="7" t="s">
        <v>302</v>
      </c>
      <c r="B313" s="8" t="s">
        <v>103</v>
      </c>
      <c r="C313" s="8" t="s">
        <v>75</v>
      </c>
      <c r="D313" s="8">
        <v>0</v>
      </c>
      <c r="E313" s="3" t="s">
        <v>371</v>
      </c>
    </row>
    <row r="314" spans="1:4" ht="15.75">
      <c r="A314" s="45" t="s">
        <v>303</v>
      </c>
      <c r="B314" s="45"/>
      <c r="C314" s="45"/>
      <c r="D314" s="45"/>
    </row>
    <row r="315" spans="1:5" ht="15.75">
      <c r="A315" s="7" t="s">
        <v>304</v>
      </c>
      <c r="B315" s="8" t="s">
        <v>287</v>
      </c>
      <c r="C315" s="8" t="s">
        <v>288</v>
      </c>
      <c r="D315" s="8">
        <v>0</v>
      </c>
      <c r="E315" s="3" t="s">
        <v>371</v>
      </c>
    </row>
    <row r="316" spans="1:5" ht="15.75">
      <c r="A316" s="7" t="s">
        <v>305</v>
      </c>
      <c r="B316" s="8" t="s">
        <v>290</v>
      </c>
      <c r="C316" s="8" t="s">
        <v>288</v>
      </c>
      <c r="D316" s="8">
        <v>0</v>
      </c>
      <c r="E316" s="3" t="s">
        <v>371</v>
      </c>
    </row>
    <row r="317" spans="1:5" ht="15.75">
      <c r="A317" s="7" t="s">
        <v>306</v>
      </c>
      <c r="B317" s="8" t="s">
        <v>307</v>
      </c>
      <c r="C317" s="8" t="s">
        <v>288</v>
      </c>
      <c r="D317" s="8">
        <v>0</v>
      </c>
      <c r="E317" s="3" t="s">
        <v>371</v>
      </c>
    </row>
    <row r="318" spans="1:5" ht="15.75">
      <c r="A318" s="7" t="s">
        <v>308</v>
      </c>
      <c r="B318" s="8" t="s">
        <v>294</v>
      </c>
      <c r="C318" s="8" t="s">
        <v>75</v>
      </c>
      <c r="D318" s="8">
        <v>0</v>
      </c>
      <c r="E318" s="3" t="s">
        <v>371</v>
      </c>
    </row>
    <row r="319" spans="1:4" ht="15.75">
      <c r="A319" s="45" t="s">
        <v>309</v>
      </c>
      <c r="B319" s="45"/>
      <c r="C319" s="45"/>
      <c r="D319" s="45"/>
    </row>
    <row r="320" spans="1:4" ht="15.75">
      <c r="A320" s="7" t="s">
        <v>310</v>
      </c>
      <c r="B320" s="8" t="s">
        <v>311</v>
      </c>
      <c r="C320" s="8" t="s">
        <v>288</v>
      </c>
      <c r="D320" s="8">
        <v>3</v>
      </c>
    </row>
    <row r="321" spans="1:4" ht="15.75">
      <c r="A321" s="7" t="s">
        <v>312</v>
      </c>
      <c r="B321" s="8" t="s">
        <v>313</v>
      </c>
      <c r="C321" s="8" t="s">
        <v>288</v>
      </c>
      <c r="D321" s="8">
        <v>4</v>
      </c>
    </row>
    <row r="322" spans="1:4" ht="31.5">
      <c r="A322" s="7" t="s">
        <v>314</v>
      </c>
      <c r="B322" s="8" t="s">
        <v>315</v>
      </c>
      <c r="C322" s="8" t="s">
        <v>75</v>
      </c>
      <c r="D322" s="8">
        <v>53756.39</v>
      </c>
    </row>
  </sheetData>
  <sheetProtection/>
  <mergeCells count="8">
    <mergeCell ref="F147:F148"/>
    <mergeCell ref="A319:D319"/>
    <mergeCell ref="A2:D2"/>
    <mergeCell ref="A26:D26"/>
    <mergeCell ref="A8:D8"/>
    <mergeCell ref="A302:D302"/>
    <mergeCell ref="A307:D307"/>
    <mergeCell ref="A314:D31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2019-03-30T12:44:15Z</dcterms:modified>
  <cp:category/>
  <cp:version/>
  <cp:contentType/>
  <cp:contentStatus/>
</cp:coreProperties>
</file>