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форме'!$A$1:$D$332</definedName>
  </definedNames>
  <calcPr fullCalcOnLoad="1"/>
</workbook>
</file>

<file path=xl/sharedStrings.xml><?xml version="1.0" encoding="utf-8"?>
<sst xmlns="http://schemas.openxmlformats.org/spreadsheetml/2006/main" count="1157" uniqueCount="442">
  <si>
    <t>Влажное подметание пола кабины лифта</t>
  </si>
  <si>
    <t>Профилактический осмотр мусоропровода</t>
  </si>
  <si>
    <t>Уборка загрузочных клапанов</t>
  </si>
  <si>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</si>
  <si>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</si>
  <si>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</si>
  <si>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</si>
  <si>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</si>
  <si>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</si>
  <si>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</si>
  <si>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</si>
  <si>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</si>
  <si>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</si>
  <si>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</si>
  <si>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</si>
  <si>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</si>
  <si>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</si>
  <si>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</si>
  <si>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</si>
  <si>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</si>
  <si>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</si>
  <si>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</si>
  <si>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</si>
  <si>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</si>
  <si>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</si>
  <si>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</si>
  <si>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</si>
  <si>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1 раз в месяц</t>
  </si>
  <si>
    <t>Работы по содержанию и ремонту лифта (лифтов) в многоквартирном доме</t>
  </si>
  <si>
    <t>шт</t>
  </si>
  <si>
    <t>Мытьё пола кабины лифта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</si>
  <si>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</si>
  <si>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</si>
  <si>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</si>
  <si>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</si>
  <si>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</si>
  <si>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</si>
  <si>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</si>
  <si>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</si>
  <si>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</si>
  <si>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</si>
  <si>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</si>
  <si>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</si>
  <si>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</si>
  <si>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</si>
  <si>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</si>
  <si>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</si>
  <si>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</si>
  <si>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</si>
  <si>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</si>
  <si>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</si>
  <si>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</si>
  <si>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</si>
  <si>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</si>
  <si>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</si>
  <si>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</si>
  <si>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</si>
  <si>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</si>
  <si>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</si>
  <si>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</si>
  <si>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</si>
  <si>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</si>
  <si>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</si>
  <si>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</si>
  <si>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</si>
  <si>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</si>
  <si>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</si>
  <si>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</si>
  <si>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</si>
  <si>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</si>
  <si>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</si>
  <si>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</si>
  <si>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</si>
  <si>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</si>
  <si>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</si>
  <si>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</si>
  <si>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</si>
  <si>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</si>
  <si>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</si>
  <si>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</si>
  <si>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</si>
  <si>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</si>
  <si>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</si>
  <si>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</si>
  <si>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</si>
  <si>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</si>
  <si>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</si>
  <si>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</si>
  <si>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</si>
  <si>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</si>
  <si>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</si>
  <si>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</si>
  <si>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</si>
  <si>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</si>
  <si>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</si>
  <si>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</si>
  <si>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</si>
  <si>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</si>
  <si>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</si>
  <si>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</si>
  <si>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</si>
  <si>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</si>
  <si>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</si>
  <si>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</si>
  <si>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</si>
  <si>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</si>
  <si>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</si>
  <si>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</si>
  <si>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</si>
  <si>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</si>
  <si>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</si>
  <si>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</si>
  <si>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</si>
  <si>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</si>
  <si>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</si>
  <si>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</si>
  <si>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</si>
  <si>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</si>
  <si>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</si>
  <si>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</si>
  <si>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</si>
  <si>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</si>
  <si>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</si>
  <si>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</si>
  <si>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</si>
  <si>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</si>
  <si>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</si>
  <si>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</si>
  <si>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</si>
  <si>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</si>
  <si>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</si>
  <si>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</si>
  <si>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</si>
  <si>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</si>
  <si>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</si>
  <si>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</si>
  <si>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</si>
  <si>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</si>
  <si>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</si>
  <si>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</si>
  <si>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</si>
  <si>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</si>
  <si>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</si>
  <si>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</si>
  <si>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</si>
  <si>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</si>
  <si>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21.4</t>
  </si>
  <si>
    <t>22.4.1</t>
  </si>
  <si>
    <t>23.4.1</t>
  </si>
  <si>
    <t>24.4.1</t>
  </si>
  <si>
    <t>25.4.1</t>
  </si>
  <si>
    <t>26.4.1</t>
  </si>
  <si>
    <t>23.4.2</t>
  </si>
  <si>
    <t>24.4.2</t>
  </si>
  <si>
    <t>25.4.2</t>
  </si>
  <si>
    <t>26.4.2</t>
  </si>
  <si>
    <t>23.4.3</t>
  </si>
  <si>
    <t>24.4.3</t>
  </si>
  <si>
    <t>25.4.3</t>
  </si>
  <si>
    <t>26.4.3</t>
  </si>
  <si>
    <t>23.4.4</t>
  </si>
  <si>
    <t>24.4.4</t>
  </si>
  <si>
    <t>25.4.4</t>
  </si>
  <si>
    <t>26.4.4</t>
  </si>
  <si>
    <t>23.4.5</t>
  </si>
  <si>
    <t>24.4.5</t>
  </si>
  <si>
    <t>25.4.5</t>
  </si>
  <si>
    <t>26.4.5</t>
  </si>
  <si>
    <t>21.5</t>
  </si>
  <si>
    <t>22.5.1</t>
  </si>
  <si>
    <t>23.5.1</t>
  </si>
  <si>
    <t>24.5.1</t>
  </si>
  <si>
    <t>25.5.1</t>
  </si>
  <si>
    <t>26.5.1</t>
  </si>
  <si>
    <t>23.5.2</t>
  </si>
  <si>
    <t>24.5.2</t>
  </si>
  <si>
    <t>25.5.2</t>
  </si>
  <si>
    <t>26.5.2</t>
  </si>
  <si>
    <t>23.5.3</t>
  </si>
  <si>
    <t>24.5.3</t>
  </si>
  <si>
    <t>25.5.3</t>
  </si>
  <si>
    <t>26.5.3</t>
  </si>
  <si>
    <t>23.5.4</t>
  </si>
  <si>
    <t>24.5.4</t>
  </si>
  <si>
    <t>25.5.4</t>
  </si>
  <si>
    <t>26.5.4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</si>
  <si>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</si>
  <si>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</si>
  <si>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</si>
  <si>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</si>
  <si>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</si>
  <si>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</si>
  <si>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</si>
  <si>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</si>
  <si>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</si>
  <si>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</si>
  <si>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</si>
  <si>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</si>
  <si>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</si>
  <si>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</si>
  <si>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</si>
  <si>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</si>
  <si>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</si>
  <si>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</si>
  <si>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</si>
  <si>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</si>
  <si>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</si>
  <si>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</si>
  <si>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</si>
  <si>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</si>
  <si>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</si>
  <si>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</si>
  <si>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</si>
  <si>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</si>
  <si>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</si>
  <si>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</si>
  <si>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</si>
  <si>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</si>
  <si>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</si>
  <si>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</si>
  <si>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</si>
  <si>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</si>
  <si>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</si>
  <si>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</si>
  <si>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</si>
  <si>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</si>
  <si>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</si>
  <si>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</si>
  <si>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</si>
  <si>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</si>
  <si>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</si>
  <si>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</si>
  <si>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</si>
  <si>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</si>
  <si>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</si>
  <si>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</si>
  <si>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</si>
  <si>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</si>
  <si>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</si>
  <si>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</si>
  <si>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</si>
  <si>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</si>
  <si>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</si>
  <si>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</si>
  <si>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</si>
  <si>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</si>
  <si>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</si>
  <si>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</si>
  <si>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</si>
  <si>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</si>
  <si>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</si>
  <si>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</si>
  <si>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</si>
  <si>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</si>
  <si>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</si>
  <si>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</si>
  <si>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</si>
  <si>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</si>
  <si>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</si>
  <si>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</si>
  <si>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</si>
  <si>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</si>
  <si>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</si>
  <si>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</si>
  <si>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</si>
  <si>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</si>
  <si>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</si>
  <si>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</si>
  <si>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</si>
  <si>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</si>
  <si>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</si>
  <si>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</si>
  <si>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</si>
  <si>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</si>
  <si>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</si>
  <si>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</si>
  <si>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</si>
  <si>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</si>
  <si>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</si>
  <si>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</si>
  <si>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</si>
  <si>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</si>
  <si>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</si>
  <si>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</si>
  <si>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</si>
  <si>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</si>
  <si>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</si>
  <si>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</si>
  <si>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</si>
  <si>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</si>
  <si>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</si>
  <si>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</si>
  <si>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</si>
  <si>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</si>
  <si>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</si>
  <si>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</si>
  <si>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</si>
  <si>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</si>
  <si>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</si>
  <si>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</si>
  <si>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</si>
  <si>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</si>
  <si>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</si>
  <si>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</si>
  <si>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</si>
  <si>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</si>
  <si>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</si>
  <si>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</si>
  <si>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</si>
  <si>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</si>
  <si>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</si>
  <si>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</si>
  <si>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</si>
  <si>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</si>
  <si>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</si>
  <si>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</si>
  <si>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</si>
  <si>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</si>
  <si>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</si>
  <si>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</si>
  <si>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</si>
  <si>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</si>
  <si>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</si>
  <si>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</si>
  <si>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</si>
  <si>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</si>
  <si>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</si>
  <si>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</si>
  <si>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</si>
  <si>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</si>
  <si>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</si>
  <si>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</si>
  <si>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</si>
  <si>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</si>
  <si>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</si>
  <si>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</si>
  <si>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Влажное подметание пола мусороприёмных камер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</si>
  <si>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</si>
  <si>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</si>
  <si>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</si>
  <si>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</si>
  <si>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</si>
  <si>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</si>
  <si>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</si>
  <si>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</si>
  <si>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</si>
  <si>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</si>
  <si>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</si>
  <si>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</si>
  <si>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</si>
  <si>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</si>
  <si>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</si>
  <si>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</si>
  <si>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</si>
  <si>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</si>
  <si>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</si>
  <si>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</si>
  <si>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</si>
  <si>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</si>
  <si>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</si>
  <si>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</si>
  <si>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</si>
  <si>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</si>
  <si>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</si>
  <si>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</si>
  <si>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</si>
  <si>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</si>
  <si>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</si>
  <si>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</si>
  <si>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</si>
  <si>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</si>
  <si>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</si>
  <si>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</si>
  <si>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</si>
  <si>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</si>
  <si>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</si>
  <si>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</si>
  <si>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</si>
  <si>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</si>
  <si>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</si>
  <si>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</si>
  <si>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</si>
  <si>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</si>
  <si>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</si>
  <si>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</si>
  <si>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</si>
  <si>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</si>
  <si>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</si>
  <si>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</si>
  <si>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</si>
  <si>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</si>
  <si>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</si>
  <si>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</si>
  <si>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</si>
  <si>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</si>
  <si>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</si>
  <si>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</si>
  <si>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</si>
  <si>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</si>
  <si>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</si>
  <si>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</si>
  <si>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</si>
  <si>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</si>
  <si>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</si>
  <si>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</si>
  <si>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</si>
  <si>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</si>
  <si>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</si>
  <si>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</si>
  <si>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</si>
  <si>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</si>
  <si>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</si>
  <si>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</si>
  <si>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</si>
  <si>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</si>
  <si>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</si>
  <si>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</si>
  <si>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</si>
  <si>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</si>
  <si>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</si>
  <si>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</si>
  <si>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</si>
  <si>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</si>
  <si>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</si>
  <si>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</si>
  <si>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</si>
  <si>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</si>
  <si>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</si>
  <si>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</si>
  <si>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</si>
  <si>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</si>
  <si>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</si>
  <si>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Обследование спец.организациями</t>
  </si>
  <si>
    <t>Ремонт и обслуживание кол.приборов учёта тепловой энергии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</si>
  <si>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</si>
  <si>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</si>
  <si>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</si>
  <si>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за 2018 год по дому № 27/1  ул. Зегеля в г. Липецке</t>
  </si>
  <si>
    <t>Мехуборка (асфальт) в зимний период</t>
  </si>
  <si>
    <t>Техническое освидетельствование лифтов</t>
  </si>
  <si>
    <t>Ремонт мусоропроводных карманов</t>
  </si>
  <si>
    <t xml:space="preserve">Дизенфекция элементов ствола мусоропровода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</si>
</sst>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  <numFmt numFmtId="184" formatCode="#,##0.0"/>
  </numFmts>
  <fonts count="5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9" fontId="27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2" fontId="47" fillId="0" borderId="0" xfId="0" applyNumberFormat="1" applyFont="1" applyFill="1" applyAlignment="1">
      <alignment horizontal="center" vertical="center" wrapText="1"/>
    </xf>
    <xf numFmtId="2" fontId="44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182" fontId="44" fillId="0" borderId="12" xfId="0" applyNumberFormat="1" applyFont="1" applyFill="1" applyBorder="1" applyAlignment="1">
      <alignment horizontal="center" vertical="center" wrapText="1"/>
    </xf>
    <xf numFmtId="180" fontId="44" fillId="0" borderId="12" xfId="0" applyNumberFormat="1" applyFont="1" applyFill="1" applyBorder="1" applyAlignment="1">
      <alignment horizontal="center" vertical="center" wrapText="1"/>
    </xf>
    <xf numFmtId="183" fontId="44" fillId="0" borderId="0" xfId="0" applyNumberFormat="1" applyFont="1" applyFill="1" applyAlignment="1">
      <alignment horizontal="center" vertical="center" wrapText="1"/>
    </xf>
    <xf numFmtId="3" fontId="44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47;&#1077;&#1075;&#1077;&#1083;&#1103;,%20&#1076;.%2027-1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44">
          <cell r="I44">
            <v>3498.97</v>
          </cell>
          <cell r="M44">
            <v>81160.64</v>
          </cell>
          <cell r="P44">
            <v>20773.32</v>
          </cell>
          <cell r="U44">
            <v>21628.692</v>
          </cell>
          <cell r="V44">
            <v>10697.47</v>
          </cell>
          <cell r="Z44">
            <v>23095.043999999998</v>
          </cell>
          <cell r="AA44">
            <v>2</v>
          </cell>
          <cell r="AB44">
            <v>2</v>
          </cell>
          <cell r="AD44">
            <v>-25882.41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-11618.722273200226</v>
          </cell>
        </row>
        <row r="25">
          <cell r="D25">
            <v>61160.6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Плеханова 3 с 01.09.18"/>
      <sheetName val="Лист1"/>
    </sheetNames>
    <sheetDataSet>
      <sheetData sheetId="2">
        <row r="122">
          <cell r="BT122">
            <v>190590.961686</v>
          </cell>
        </row>
        <row r="123">
          <cell r="BT123">
            <v>213731.07859559986</v>
          </cell>
        </row>
        <row r="124">
          <cell r="BT124">
            <v>31058.00808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BT3">
            <v>2112.1</v>
          </cell>
        </row>
        <row r="37">
          <cell r="BT37">
            <v>0.167535</v>
          </cell>
        </row>
        <row r="41">
          <cell r="BT41">
            <v>0.175354</v>
          </cell>
        </row>
        <row r="80">
          <cell r="BT80">
            <v>2.466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2"/>
  <sheetViews>
    <sheetView tabSelected="1" view="pageBreakPreview" zoomScale="90" zoomScaleNormal="90" zoomScaleSheetLayoutView="90" zoomScalePageLayoutView="0" workbookViewId="0" topLeftCell="A1">
      <selection activeCell="A8" sqref="A8:D8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7" width="9.140625" style="3" hidden="1" customWidth="1"/>
    <col min="8" max="8" width="13.140625" style="3" hidden="1" customWidth="1"/>
    <col min="9" max="10" width="0" style="3" hidden="1" customWidth="1"/>
    <col min="11" max="22" width="9.140625" style="3" customWidth="1"/>
    <col min="23" max="16384" width="9.140625" style="4" customWidth="1"/>
  </cols>
  <sheetData>
    <row r="1" ht="15.75">
      <c r="E1" s="3" t="s">
        <v>377</v>
      </c>
    </row>
    <row r="2" spans="1:22" s="6" customFormat="1" ht="33.75" customHeight="1">
      <c r="A2" s="48" t="s">
        <v>437</v>
      </c>
      <c r="B2" s="48"/>
      <c r="C2" s="48"/>
      <c r="D2" s="48"/>
      <c r="E2" s="3">
        <v>2112.1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73</v>
      </c>
      <c r="B4" s="8" t="s">
        <v>74</v>
      </c>
      <c r="C4" s="8" t="s">
        <v>75</v>
      </c>
      <c r="D4" s="8" t="s">
        <v>76</v>
      </c>
    </row>
    <row r="5" spans="1:4" ht="15.75">
      <c r="A5" s="7" t="s">
        <v>79</v>
      </c>
      <c r="B5" s="8" t="s">
        <v>77</v>
      </c>
      <c r="C5" s="8" t="s">
        <v>78</v>
      </c>
      <c r="D5" s="9" t="s">
        <v>434</v>
      </c>
    </row>
    <row r="6" spans="1:4" ht="15.75">
      <c r="A6" s="7" t="s">
        <v>80</v>
      </c>
      <c r="B6" s="8" t="s">
        <v>81</v>
      </c>
      <c r="C6" s="8" t="s">
        <v>78</v>
      </c>
      <c r="D6" s="9" t="s">
        <v>435</v>
      </c>
    </row>
    <row r="7" spans="1:4" ht="15.75">
      <c r="A7" s="7" t="s">
        <v>67</v>
      </c>
      <c r="B7" s="8" t="s">
        <v>82</v>
      </c>
      <c r="C7" s="8" t="s">
        <v>78</v>
      </c>
      <c r="D7" s="9" t="s">
        <v>436</v>
      </c>
    </row>
    <row r="8" spans="1:4" ht="42.75" customHeight="1">
      <c r="A8" s="47" t="s">
        <v>114</v>
      </c>
      <c r="B8" s="47"/>
      <c r="C8" s="47"/>
      <c r="D8" s="47"/>
    </row>
    <row r="9" spans="1:4" ht="15.75">
      <c r="A9" s="7" t="s">
        <v>68</v>
      </c>
      <c r="B9" s="8" t="s">
        <v>83</v>
      </c>
      <c r="C9" s="8" t="s">
        <v>84</v>
      </c>
      <c r="D9" s="37">
        <f>'[2]по форме'!$D$23</f>
        <v>0</v>
      </c>
    </row>
    <row r="10" spans="1:4" ht="15.75">
      <c r="A10" s="7" t="s">
        <v>69</v>
      </c>
      <c r="B10" s="8" t="s">
        <v>85</v>
      </c>
      <c r="C10" s="8" t="s">
        <v>84</v>
      </c>
      <c r="D10" s="37">
        <f>'[2]по форме'!$D$24</f>
        <v>-11618.722273200226</v>
      </c>
    </row>
    <row r="11" spans="1:5" ht="15.75">
      <c r="A11" s="7" t="s">
        <v>86</v>
      </c>
      <c r="B11" s="8" t="s">
        <v>87</v>
      </c>
      <c r="C11" s="8" t="s">
        <v>84</v>
      </c>
      <c r="D11" s="37">
        <f>'[2]по форме'!$D$25</f>
        <v>61160.6</v>
      </c>
      <c r="E11" s="1"/>
    </row>
    <row r="12" spans="1:4" ht="31.5">
      <c r="A12" s="7" t="s">
        <v>88</v>
      </c>
      <c r="B12" s="8" t="s">
        <v>89</v>
      </c>
      <c r="C12" s="8" t="s">
        <v>84</v>
      </c>
      <c r="D12" s="37">
        <f>D13+D14+D15</f>
        <v>435380.04836159985</v>
      </c>
    </row>
    <row r="13" spans="1:4" ht="15.75">
      <c r="A13" s="7" t="s">
        <v>105</v>
      </c>
      <c r="B13" s="10" t="s">
        <v>90</v>
      </c>
      <c r="C13" s="8" t="s">
        <v>84</v>
      </c>
      <c r="D13" s="37">
        <f>'[3]ук(2016)'!$BT$123</f>
        <v>213731.07859559986</v>
      </c>
    </row>
    <row r="14" spans="1:4" ht="15.75">
      <c r="A14" s="7" t="s">
        <v>106</v>
      </c>
      <c r="B14" s="10" t="s">
        <v>91</v>
      </c>
      <c r="C14" s="8" t="s">
        <v>84</v>
      </c>
      <c r="D14" s="37">
        <f>'[3]ук(2016)'!$BT$122</f>
        <v>190590.961686</v>
      </c>
    </row>
    <row r="15" spans="1:4" ht="15.75">
      <c r="A15" s="7" t="s">
        <v>107</v>
      </c>
      <c r="B15" s="10" t="s">
        <v>92</v>
      </c>
      <c r="C15" s="8" t="s">
        <v>84</v>
      </c>
      <c r="D15" s="37">
        <f>'[3]ук(2016)'!$BT$124</f>
        <v>31058.00808</v>
      </c>
    </row>
    <row r="16" spans="1:4" ht="15.75">
      <c r="A16" s="10" t="s">
        <v>93</v>
      </c>
      <c r="B16" s="10" t="s">
        <v>94</v>
      </c>
      <c r="C16" s="10" t="s">
        <v>84</v>
      </c>
      <c r="D16" s="31">
        <f>D17</f>
        <v>362192.7083615999</v>
      </c>
    </row>
    <row r="17" spans="1:4" ht="31.5">
      <c r="A17" s="10" t="s">
        <v>70</v>
      </c>
      <c r="B17" s="10" t="s">
        <v>108</v>
      </c>
      <c r="C17" s="10" t="s">
        <v>84</v>
      </c>
      <c r="D17" s="31">
        <f>D12-D25+D316+D332</f>
        <v>362192.7083615999</v>
      </c>
    </row>
    <row r="18" spans="1:4" ht="31.5">
      <c r="A18" s="10" t="s">
        <v>95</v>
      </c>
      <c r="B18" s="10" t="s">
        <v>109</v>
      </c>
      <c r="C18" s="10" t="s">
        <v>84</v>
      </c>
      <c r="D18" s="31">
        <v>0</v>
      </c>
    </row>
    <row r="19" spans="1:4" ht="15.75">
      <c r="A19" s="10" t="s">
        <v>71</v>
      </c>
      <c r="B19" s="10" t="s">
        <v>96</v>
      </c>
      <c r="C19" s="10" t="s">
        <v>84</v>
      </c>
      <c r="D19" s="31">
        <v>0</v>
      </c>
    </row>
    <row r="20" spans="1:4" ht="15.75">
      <c r="A20" s="10" t="s">
        <v>72</v>
      </c>
      <c r="B20" s="10" t="s">
        <v>97</v>
      </c>
      <c r="C20" s="10" t="s">
        <v>84</v>
      </c>
      <c r="D20" s="31">
        <v>0</v>
      </c>
    </row>
    <row r="21" spans="1:4" ht="15.75">
      <c r="A21" s="10" t="s">
        <v>98</v>
      </c>
      <c r="B21" s="10" t="s">
        <v>99</v>
      </c>
      <c r="C21" s="10" t="s">
        <v>84</v>
      </c>
      <c r="D21" s="31">
        <v>0</v>
      </c>
    </row>
    <row r="22" spans="1:4" ht="15.75">
      <c r="A22" s="10" t="s">
        <v>100</v>
      </c>
      <c r="B22" s="10" t="s">
        <v>101</v>
      </c>
      <c r="C22" s="10" t="s">
        <v>84</v>
      </c>
      <c r="D22" s="31">
        <f>D16+D10+D9</f>
        <v>350573.98608839966</v>
      </c>
    </row>
    <row r="23" spans="1:4" ht="15.75">
      <c r="A23" s="10" t="s">
        <v>102</v>
      </c>
      <c r="B23" s="10" t="s">
        <v>110</v>
      </c>
      <c r="C23" s="10" t="s">
        <v>84</v>
      </c>
      <c r="D23" s="31">
        <f>'[1]Управл 2017'!$I$44</f>
        <v>3498.97</v>
      </c>
    </row>
    <row r="24" spans="1:4" ht="15.75">
      <c r="A24" s="10" t="s">
        <v>103</v>
      </c>
      <c r="B24" s="10" t="s">
        <v>111</v>
      </c>
      <c r="C24" s="10" t="s">
        <v>84</v>
      </c>
      <c r="D24" s="31">
        <f>D22-D311</f>
        <v>-113055.94139440043</v>
      </c>
    </row>
    <row r="25" spans="1:5" ht="15.75">
      <c r="A25" s="10" t="s">
        <v>104</v>
      </c>
      <c r="B25" s="10" t="s">
        <v>112</v>
      </c>
      <c r="C25" s="10" t="s">
        <v>84</v>
      </c>
      <c r="D25" s="31">
        <f>'[1]Управл 2017'!$M$44</f>
        <v>81160.64</v>
      </c>
      <c r="E25" s="1"/>
    </row>
    <row r="26" spans="1:22" s="11" customFormat="1" ht="35.25" customHeight="1">
      <c r="A26" s="49" t="s">
        <v>113</v>
      </c>
      <c r="B26" s="49"/>
      <c r="C26" s="49"/>
      <c r="D26" s="49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1:22" s="16" customFormat="1" ht="31.5">
      <c r="A27" s="12" t="s">
        <v>124</v>
      </c>
      <c r="B27" s="13" t="s">
        <v>115</v>
      </c>
      <c r="C27" s="13" t="s">
        <v>78</v>
      </c>
      <c r="D27" s="13" t="s">
        <v>13</v>
      </c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19" customFormat="1" ht="15.75">
      <c r="A28" s="17" t="s">
        <v>120</v>
      </c>
      <c r="B28" s="18" t="s">
        <v>116</v>
      </c>
      <c r="C28" s="18" t="s">
        <v>84</v>
      </c>
      <c r="D28" s="18">
        <f>E28</f>
        <v>21628.692</v>
      </c>
      <c r="E28" s="32">
        <f>'[1]Управл 2017'!$U$44</f>
        <v>21628.692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s="19" customFormat="1" ht="31.5">
      <c r="A29" s="17" t="s">
        <v>121</v>
      </c>
      <c r="B29" s="18" t="s">
        <v>117</v>
      </c>
      <c r="C29" s="18" t="s">
        <v>78</v>
      </c>
      <c r="D29" s="18" t="s">
        <v>7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s="19" customFormat="1" ht="15.75">
      <c r="A30" s="17" t="s">
        <v>122</v>
      </c>
      <c r="B30" s="18" t="s">
        <v>118</v>
      </c>
      <c r="C30" s="18" t="s">
        <v>78</v>
      </c>
      <c r="D30" s="18" t="s">
        <v>14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s="19" customFormat="1" ht="15.75">
      <c r="A31" s="17" t="s">
        <v>123</v>
      </c>
      <c r="B31" s="18" t="s">
        <v>75</v>
      </c>
      <c r="C31" s="18" t="s">
        <v>78</v>
      </c>
      <c r="D31" s="18" t="s">
        <v>15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s="19" customFormat="1" ht="15.75">
      <c r="A32" s="17" t="s">
        <v>125</v>
      </c>
      <c r="B32" s="18" t="s">
        <v>119</v>
      </c>
      <c r="C32" s="18" t="s">
        <v>84</v>
      </c>
      <c r="D32" s="38">
        <f>E28/E2</f>
        <v>10.240373088395437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s="22" customFormat="1" ht="31.5">
      <c r="A33" s="36" t="s">
        <v>126</v>
      </c>
      <c r="B33" s="20" t="s">
        <v>115</v>
      </c>
      <c r="C33" s="20" t="s">
        <v>78</v>
      </c>
      <c r="D33" s="20" t="s">
        <v>16</v>
      </c>
      <c r="E33" s="35" t="s">
        <v>379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127</v>
      </c>
      <c r="B34" s="9" t="s">
        <v>116</v>
      </c>
      <c r="C34" s="9" t="s">
        <v>84</v>
      </c>
      <c r="D34" s="39">
        <f>E35+E39+E43+E47+E51+E55</f>
        <v>40019.49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</row>
    <row r="35" spans="1:22" s="11" customFormat="1" ht="31.5">
      <c r="A35" s="23" t="s">
        <v>128</v>
      </c>
      <c r="B35" s="9" t="s">
        <v>117</v>
      </c>
      <c r="C35" s="9" t="s">
        <v>78</v>
      </c>
      <c r="D35" s="9" t="s">
        <v>17</v>
      </c>
      <c r="E35" s="35">
        <f>1751.35</f>
        <v>1751.35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</row>
    <row r="36" spans="1:22" s="11" customFormat="1" ht="15.75">
      <c r="A36" s="23" t="s">
        <v>129</v>
      </c>
      <c r="B36" s="9" t="s">
        <v>118</v>
      </c>
      <c r="C36" s="9" t="s">
        <v>78</v>
      </c>
      <c r="D36" s="9" t="s">
        <v>27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  <row r="37" spans="1:22" s="11" customFormat="1" ht="15.75">
      <c r="A37" s="23" t="s">
        <v>130</v>
      </c>
      <c r="B37" s="9" t="s">
        <v>75</v>
      </c>
      <c r="C37" s="9" t="s">
        <v>78</v>
      </c>
      <c r="D37" s="9" t="s">
        <v>15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22" s="11" customFormat="1" ht="15.75">
      <c r="A38" s="23" t="s">
        <v>131</v>
      </c>
      <c r="B38" s="9" t="s">
        <v>119</v>
      </c>
      <c r="C38" s="9" t="s">
        <v>84</v>
      </c>
      <c r="D38" s="24">
        <f>E35/E2</f>
        <v>0.8291984281047299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s="11" customFormat="1" ht="31.5">
      <c r="A39" s="23" t="s">
        <v>132</v>
      </c>
      <c r="B39" s="9" t="s">
        <v>117</v>
      </c>
      <c r="C39" s="9" t="s">
        <v>78</v>
      </c>
      <c r="D39" s="9" t="s">
        <v>378</v>
      </c>
      <c r="E39" s="35">
        <f>2070.7</f>
        <v>2070.7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</row>
    <row r="40" spans="1:22" s="11" customFormat="1" ht="15.75">
      <c r="A40" s="23" t="s">
        <v>133</v>
      </c>
      <c r="B40" s="9" t="s">
        <v>118</v>
      </c>
      <c r="C40" s="9" t="s">
        <v>78</v>
      </c>
      <c r="D40" s="9" t="s">
        <v>46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</row>
    <row r="41" spans="1:22" s="11" customFormat="1" ht="15.75">
      <c r="A41" s="23" t="s">
        <v>134</v>
      </c>
      <c r="B41" s="9" t="s">
        <v>75</v>
      </c>
      <c r="C41" s="9" t="s">
        <v>78</v>
      </c>
      <c r="D41" s="9" t="s">
        <v>15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1:22" s="11" customFormat="1" ht="15.75">
      <c r="A42" s="23" t="s">
        <v>135</v>
      </c>
      <c r="B42" s="9" t="s">
        <v>119</v>
      </c>
      <c r="C42" s="9" t="s">
        <v>84</v>
      </c>
      <c r="D42" s="24">
        <f>E39/E2</f>
        <v>0.9803986553666966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</row>
    <row r="43" spans="1:22" s="11" customFormat="1" ht="31.5">
      <c r="A43" s="23" t="s">
        <v>136</v>
      </c>
      <c r="B43" s="9" t="s">
        <v>117</v>
      </c>
      <c r="C43" s="9" t="s">
        <v>78</v>
      </c>
      <c r="D43" s="9" t="s">
        <v>18</v>
      </c>
      <c r="E43" s="35">
        <f>15169.89</f>
        <v>15169.89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spans="1:22" s="11" customFormat="1" ht="15.75">
      <c r="A44" s="23" t="s">
        <v>137</v>
      </c>
      <c r="B44" s="9" t="s">
        <v>118</v>
      </c>
      <c r="C44" s="9" t="s">
        <v>78</v>
      </c>
      <c r="D44" s="9" t="s">
        <v>42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</row>
    <row r="45" spans="1:22" s="11" customFormat="1" ht="15.75">
      <c r="A45" s="23" t="s">
        <v>138</v>
      </c>
      <c r="B45" s="9" t="s">
        <v>75</v>
      </c>
      <c r="C45" s="9" t="s">
        <v>78</v>
      </c>
      <c r="D45" s="9" t="s">
        <v>15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1:22" s="11" customFormat="1" ht="15.75">
      <c r="A46" s="23" t="s">
        <v>139</v>
      </c>
      <c r="B46" s="9" t="s">
        <v>119</v>
      </c>
      <c r="C46" s="9" t="s">
        <v>84</v>
      </c>
      <c r="D46" s="39">
        <f>E43/E2</f>
        <v>7.18237299370295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2" s="11" customFormat="1" ht="31.5">
      <c r="A47" s="23" t="s">
        <v>393</v>
      </c>
      <c r="B47" s="9" t="s">
        <v>117</v>
      </c>
      <c r="C47" s="9" t="s">
        <v>78</v>
      </c>
      <c r="D47" s="9" t="s">
        <v>19</v>
      </c>
      <c r="E47" s="35">
        <f>10002.39</f>
        <v>10002.39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 s="11" customFormat="1" ht="15.75">
      <c r="A48" s="23" t="s">
        <v>394</v>
      </c>
      <c r="B48" s="9" t="s">
        <v>118</v>
      </c>
      <c r="C48" s="9" t="s">
        <v>78</v>
      </c>
      <c r="D48" s="9" t="s">
        <v>20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s="11" customFormat="1" ht="15.75">
      <c r="A49" s="23" t="s">
        <v>395</v>
      </c>
      <c r="B49" s="9" t="s">
        <v>75</v>
      </c>
      <c r="C49" s="9" t="s">
        <v>78</v>
      </c>
      <c r="D49" s="9" t="s">
        <v>15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s="11" customFormat="1" ht="15.75">
      <c r="A50" s="23" t="s">
        <v>396</v>
      </c>
      <c r="B50" s="9" t="s">
        <v>119</v>
      </c>
      <c r="C50" s="9" t="s">
        <v>84</v>
      </c>
      <c r="D50" s="24">
        <f>E47/E2</f>
        <v>4.735755882770702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s="11" customFormat="1" ht="47.25">
      <c r="A51" s="23" t="s">
        <v>397</v>
      </c>
      <c r="B51" s="9" t="s">
        <v>117</v>
      </c>
      <c r="C51" s="9" t="s">
        <v>78</v>
      </c>
      <c r="D51" s="24" t="s">
        <v>381</v>
      </c>
      <c r="E51" s="35">
        <f>5956.12</f>
        <v>5956.12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s="11" customFormat="1" ht="15.75">
      <c r="A52" s="23" t="s">
        <v>398</v>
      </c>
      <c r="B52" s="9" t="s">
        <v>118</v>
      </c>
      <c r="C52" s="9" t="s">
        <v>78</v>
      </c>
      <c r="D52" s="24" t="s">
        <v>198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s="11" customFormat="1" ht="15.75">
      <c r="A53" s="23" t="s">
        <v>399</v>
      </c>
      <c r="B53" s="9" t="s">
        <v>75</v>
      </c>
      <c r="C53" s="9" t="s">
        <v>78</v>
      </c>
      <c r="D53" s="24" t="s">
        <v>15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s="11" customFormat="1" ht="15.75">
      <c r="A54" s="23" t="s">
        <v>400</v>
      </c>
      <c r="B54" s="9" t="s">
        <v>119</v>
      </c>
      <c r="C54" s="9" t="s">
        <v>84</v>
      </c>
      <c r="D54" s="24">
        <f>E51/E2</f>
        <v>2.8199990530751387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s="11" customFormat="1" ht="31.5">
      <c r="A55" s="23" t="s">
        <v>401</v>
      </c>
      <c r="B55" s="9" t="s">
        <v>117</v>
      </c>
      <c r="C55" s="9" t="s">
        <v>78</v>
      </c>
      <c r="D55" s="24" t="s">
        <v>380</v>
      </c>
      <c r="E55" s="35">
        <f>5069.04</f>
        <v>5069.04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1:22" s="11" customFormat="1" ht="15.75">
      <c r="A56" s="23" t="s">
        <v>402</v>
      </c>
      <c r="B56" s="9" t="s">
        <v>118</v>
      </c>
      <c r="C56" s="9" t="s">
        <v>78</v>
      </c>
      <c r="D56" s="24" t="s">
        <v>198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22" s="11" customFormat="1" ht="15.75">
      <c r="A57" s="23" t="s">
        <v>403</v>
      </c>
      <c r="B57" s="9" t="s">
        <v>75</v>
      </c>
      <c r="C57" s="9" t="s">
        <v>78</v>
      </c>
      <c r="D57" s="24" t="s">
        <v>15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1:22" s="11" customFormat="1" ht="15.75">
      <c r="A58" s="23" t="s">
        <v>404</v>
      </c>
      <c r="B58" s="9" t="s">
        <v>119</v>
      </c>
      <c r="C58" s="9" t="s">
        <v>84</v>
      </c>
      <c r="D58" s="24">
        <f>E55/E2</f>
        <v>2.4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1:22" s="22" customFormat="1" ht="24.75" customHeight="1">
      <c r="A59" s="36" t="s">
        <v>140</v>
      </c>
      <c r="B59" s="20" t="s">
        <v>115</v>
      </c>
      <c r="C59" s="20" t="s">
        <v>78</v>
      </c>
      <c r="D59" s="20" t="s">
        <v>21</v>
      </c>
      <c r="E59" s="35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141</v>
      </c>
      <c r="B60" s="9" t="s">
        <v>116</v>
      </c>
      <c r="C60" s="9" t="s">
        <v>84</v>
      </c>
      <c r="D60" s="9">
        <f>E60</f>
        <v>20773.32</v>
      </c>
      <c r="E60" s="33">
        <f>'[1]Управл 2017'!$P$44</f>
        <v>20773.32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1:22" s="11" customFormat="1" ht="31.5">
      <c r="A61" s="23" t="s">
        <v>142</v>
      </c>
      <c r="B61" s="9" t="s">
        <v>117</v>
      </c>
      <c r="C61" s="9" t="s">
        <v>78</v>
      </c>
      <c r="D61" s="9" t="s">
        <v>22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1:22" s="11" customFormat="1" ht="15.75">
      <c r="A62" s="23" t="s">
        <v>143</v>
      </c>
      <c r="B62" s="9" t="s">
        <v>118</v>
      </c>
      <c r="C62" s="9" t="s">
        <v>78</v>
      </c>
      <c r="D62" s="9" t="s">
        <v>23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1:22" s="11" customFormat="1" ht="15.75">
      <c r="A63" s="23" t="s">
        <v>144</v>
      </c>
      <c r="B63" s="9" t="s">
        <v>75</v>
      </c>
      <c r="C63" s="9" t="s">
        <v>78</v>
      </c>
      <c r="D63" s="9" t="s">
        <v>15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</row>
    <row r="64" spans="1:22" s="11" customFormat="1" ht="15.75">
      <c r="A64" s="23" t="s">
        <v>145</v>
      </c>
      <c r="B64" s="9" t="s">
        <v>119</v>
      </c>
      <c r="C64" s="9" t="s">
        <v>84</v>
      </c>
      <c r="D64" s="40">
        <f>E60/E2</f>
        <v>9.835386582074714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</row>
    <row r="65" spans="1:22" s="11" customFormat="1" ht="31.5">
      <c r="A65" s="36" t="s">
        <v>146</v>
      </c>
      <c r="B65" s="20" t="s">
        <v>115</v>
      </c>
      <c r="C65" s="20" t="s">
        <v>78</v>
      </c>
      <c r="D65" s="20" t="s">
        <v>24</v>
      </c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</row>
    <row r="66" spans="1:22" s="11" customFormat="1" ht="15.75">
      <c r="A66" s="23" t="s">
        <v>147</v>
      </c>
      <c r="B66" s="9" t="s">
        <v>116</v>
      </c>
      <c r="C66" s="9" t="s">
        <v>84</v>
      </c>
      <c r="D66" s="9">
        <f>E67+E71+E75+E79+E83</f>
        <v>0</v>
      </c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</row>
    <row r="67" spans="1:22" s="11" customFormat="1" ht="31.5">
      <c r="A67" s="23" t="s">
        <v>148</v>
      </c>
      <c r="B67" s="9" t="s">
        <v>117</v>
      </c>
      <c r="C67" s="9" t="s">
        <v>78</v>
      </c>
      <c r="D67" s="9" t="s">
        <v>25</v>
      </c>
      <c r="E67" s="35">
        <v>0</v>
      </c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</row>
    <row r="68" spans="1:22" s="11" customFormat="1" ht="15.75">
      <c r="A68" s="23" t="s">
        <v>149</v>
      </c>
      <c r="B68" s="9" t="s">
        <v>118</v>
      </c>
      <c r="C68" s="9" t="s">
        <v>78</v>
      </c>
      <c r="D68" s="9" t="s">
        <v>20</v>
      </c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</row>
    <row r="69" spans="1:22" s="11" customFormat="1" ht="15.75">
      <c r="A69" s="23" t="s">
        <v>150</v>
      </c>
      <c r="B69" s="9" t="s">
        <v>75</v>
      </c>
      <c r="C69" s="9" t="s">
        <v>78</v>
      </c>
      <c r="D69" s="9" t="s">
        <v>15</v>
      </c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</row>
    <row r="70" spans="1:22" s="11" customFormat="1" ht="15.75">
      <c r="A70" s="23" t="s">
        <v>151</v>
      </c>
      <c r="B70" s="9" t="s">
        <v>119</v>
      </c>
      <c r="C70" s="9" t="s">
        <v>84</v>
      </c>
      <c r="D70" s="9">
        <v>0</v>
      </c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</row>
    <row r="71" spans="1:22" s="11" customFormat="1" ht="31.5">
      <c r="A71" s="23" t="s">
        <v>152</v>
      </c>
      <c r="B71" s="9" t="s">
        <v>117</v>
      </c>
      <c r="C71" s="9" t="s">
        <v>78</v>
      </c>
      <c r="D71" s="9" t="s">
        <v>26</v>
      </c>
      <c r="E71" s="35">
        <v>0</v>
      </c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</row>
    <row r="72" spans="1:22" s="11" customFormat="1" ht="15.75">
      <c r="A72" s="23" t="s">
        <v>153</v>
      </c>
      <c r="B72" s="9" t="s">
        <v>118</v>
      </c>
      <c r="C72" s="9" t="s">
        <v>78</v>
      </c>
      <c r="D72" s="9" t="s">
        <v>27</v>
      </c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</row>
    <row r="73" spans="1:22" s="11" customFormat="1" ht="15.75">
      <c r="A73" s="23" t="s">
        <v>154</v>
      </c>
      <c r="B73" s="9" t="s">
        <v>75</v>
      </c>
      <c r="C73" s="9" t="s">
        <v>78</v>
      </c>
      <c r="D73" s="9" t="s">
        <v>15</v>
      </c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</row>
    <row r="74" spans="1:22" s="11" customFormat="1" ht="15.75">
      <c r="A74" s="23" t="s">
        <v>155</v>
      </c>
      <c r="B74" s="9" t="s">
        <v>119</v>
      </c>
      <c r="C74" s="9" t="s">
        <v>84</v>
      </c>
      <c r="D74" s="9">
        <v>0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</row>
    <row r="75" spans="1:22" s="11" customFormat="1" ht="31.5">
      <c r="A75" s="23" t="s">
        <v>156</v>
      </c>
      <c r="B75" s="9" t="s">
        <v>117</v>
      </c>
      <c r="C75" s="9" t="s">
        <v>78</v>
      </c>
      <c r="D75" s="9" t="s">
        <v>2</v>
      </c>
      <c r="E75" s="35">
        <v>0</v>
      </c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</row>
    <row r="76" spans="1:22" s="11" customFormat="1" ht="15.75">
      <c r="A76" s="23" t="s">
        <v>157</v>
      </c>
      <c r="B76" s="9" t="s">
        <v>118</v>
      </c>
      <c r="C76" s="9" t="s">
        <v>78</v>
      </c>
      <c r="D76" s="9" t="s">
        <v>27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</row>
    <row r="77" spans="1:22" s="11" customFormat="1" ht="15.75">
      <c r="A77" s="23" t="s">
        <v>158</v>
      </c>
      <c r="B77" s="9" t="s">
        <v>75</v>
      </c>
      <c r="C77" s="9" t="s">
        <v>78</v>
      </c>
      <c r="D77" s="9" t="s">
        <v>15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</row>
    <row r="78" spans="1:22" s="11" customFormat="1" ht="15.75">
      <c r="A78" s="23" t="s">
        <v>159</v>
      </c>
      <c r="B78" s="9" t="s">
        <v>119</v>
      </c>
      <c r="C78" s="9" t="s">
        <v>84</v>
      </c>
      <c r="D78" s="9">
        <v>0</v>
      </c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</row>
    <row r="79" spans="1:22" s="11" customFormat="1" ht="31.5">
      <c r="A79" s="23" t="s">
        <v>160</v>
      </c>
      <c r="B79" s="9" t="s">
        <v>117</v>
      </c>
      <c r="C79" s="9" t="s">
        <v>78</v>
      </c>
      <c r="D79" s="9" t="s">
        <v>1</v>
      </c>
      <c r="E79" s="35">
        <v>0</v>
      </c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</row>
    <row r="80" spans="1:22" s="11" customFormat="1" ht="15.75">
      <c r="A80" s="23" t="s">
        <v>161</v>
      </c>
      <c r="B80" s="9" t="s">
        <v>118</v>
      </c>
      <c r="C80" s="9" t="s">
        <v>78</v>
      </c>
      <c r="D80" s="9" t="s">
        <v>27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</row>
    <row r="81" spans="1:22" s="11" customFormat="1" ht="15.75">
      <c r="A81" s="23" t="s">
        <v>162</v>
      </c>
      <c r="B81" s="9" t="s">
        <v>75</v>
      </c>
      <c r="C81" s="9" t="s">
        <v>78</v>
      </c>
      <c r="D81" s="9" t="s">
        <v>15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</row>
    <row r="82" spans="1:22" s="11" customFormat="1" ht="15.75">
      <c r="A82" s="23" t="s">
        <v>163</v>
      </c>
      <c r="B82" s="9" t="s">
        <v>119</v>
      </c>
      <c r="C82" s="9" t="s">
        <v>84</v>
      </c>
      <c r="D82" s="9">
        <v>0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</row>
    <row r="83" spans="1:22" s="11" customFormat="1" ht="31.5">
      <c r="A83" s="23" t="s">
        <v>164</v>
      </c>
      <c r="B83" s="9" t="s">
        <v>117</v>
      </c>
      <c r="C83" s="9" t="s">
        <v>78</v>
      </c>
      <c r="D83" s="9" t="s">
        <v>336</v>
      </c>
      <c r="E83" s="35">
        <v>0</v>
      </c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</row>
    <row r="84" spans="1:22" s="11" customFormat="1" ht="15.75">
      <c r="A84" s="23" t="s">
        <v>165</v>
      </c>
      <c r="B84" s="9" t="s">
        <v>118</v>
      </c>
      <c r="C84" s="9" t="s">
        <v>78</v>
      </c>
      <c r="D84" s="9" t="s">
        <v>20</v>
      </c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</row>
    <row r="85" spans="1:22" s="11" customFormat="1" ht="15.75">
      <c r="A85" s="23" t="s">
        <v>166</v>
      </c>
      <c r="B85" s="9" t="s">
        <v>75</v>
      </c>
      <c r="C85" s="9" t="s">
        <v>78</v>
      </c>
      <c r="D85" s="9" t="s">
        <v>15</v>
      </c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</row>
    <row r="86" spans="1:22" s="11" customFormat="1" ht="15.75">
      <c r="A86" s="23" t="s">
        <v>167</v>
      </c>
      <c r="B86" s="9" t="s">
        <v>119</v>
      </c>
      <c r="C86" s="9" t="s">
        <v>84</v>
      </c>
      <c r="D86" s="9">
        <v>0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</row>
    <row r="87" spans="1:22" s="11" customFormat="1" ht="31.5">
      <c r="A87" s="23"/>
      <c r="B87" s="9" t="s">
        <v>117</v>
      </c>
      <c r="C87" s="9" t="s">
        <v>78</v>
      </c>
      <c r="D87" s="9" t="s">
        <v>440</v>
      </c>
      <c r="E87" s="35">
        <f>0</f>
        <v>0</v>
      </c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</row>
    <row r="88" spans="1:22" s="11" customFormat="1" ht="15.75">
      <c r="A88" s="23"/>
      <c r="B88" s="9" t="s">
        <v>118</v>
      </c>
      <c r="C88" s="9" t="s">
        <v>78</v>
      </c>
      <c r="D88" s="9" t="s">
        <v>35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</row>
    <row r="89" spans="1:22" s="11" customFormat="1" ht="15.75">
      <c r="A89" s="23"/>
      <c r="B89" s="9" t="s">
        <v>75</v>
      </c>
      <c r="C89" s="9" t="s">
        <v>78</v>
      </c>
      <c r="D89" s="9" t="s">
        <v>15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</row>
    <row r="90" spans="1:22" s="11" customFormat="1" ht="15.75">
      <c r="A90" s="23"/>
      <c r="B90" s="9" t="s">
        <v>119</v>
      </c>
      <c r="C90" s="9" t="s">
        <v>84</v>
      </c>
      <c r="D90" s="40">
        <f>E87/E2</f>
        <v>0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</row>
    <row r="91" spans="1:22" s="11" customFormat="1" ht="31.5">
      <c r="A91" s="23"/>
      <c r="B91" s="9" t="s">
        <v>117</v>
      </c>
      <c r="C91" s="9" t="s">
        <v>78</v>
      </c>
      <c r="D91" s="9" t="s">
        <v>441</v>
      </c>
      <c r="E91" s="35">
        <f>0</f>
        <v>0</v>
      </c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</row>
    <row r="92" spans="1:22" s="11" customFormat="1" ht="15.75">
      <c r="A92" s="23"/>
      <c r="B92" s="9" t="s">
        <v>118</v>
      </c>
      <c r="C92" s="9" t="s">
        <v>78</v>
      </c>
      <c r="D92" s="9" t="s">
        <v>35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</row>
    <row r="93" spans="1:22" s="11" customFormat="1" ht="15.75">
      <c r="A93" s="23"/>
      <c r="B93" s="9" t="s">
        <v>75</v>
      </c>
      <c r="C93" s="9" t="s">
        <v>78</v>
      </c>
      <c r="D93" s="9" t="s">
        <v>15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</row>
    <row r="94" spans="1:22" s="11" customFormat="1" ht="15.75">
      <c r="A94" s="23"/>
      <c r="B94" s="9" t="s">
        <v>119</v>
      </c>
      <c r="C94" s="9" t="s">
        <v>84</v>
      </c>
      <c r="D94" s="40">
        <f>E91/E2</f>
        <v>0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</row>
    <row r="95" spans="1:22" s="11" customFormat="1" ht="31.5">
      <c r="A95" s="36" t="s">
        <v>168</v>
      </c>
      <c r="B95" s="20" t="s">
        <v>115</v>
      </c>
      <c r="C95" s="20" t="s">
        <v>78</v>
      </c>
      <c r="D95" s="20" t="s">
        <v>28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</row>
    <row r="96" spans="1:22" s="11" customFormat="1" ht="15.75">
      <c r="A96" s="23" t="s">
        <v>169</v>
      </c>
      <c r="B96" s="9" t="s">
        <v>116</v>
      </c>
      <c r="C96" s="9" t="s">
        <v>84</v>
      </c>
      <c r="D96" s="9">
        <f>E97+E98+E105+E109+E113</f>
        <v>64717.5052</v>
      </c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</row>
    <row r="97" spans="1:22" s="11" customFormat="1" ht="31.5">
      <c r="A97" s="23" t="s">
        <v>170</v>
      </c>
      <c r="B97" s="9" t="s">
        <v>117</v>
      </c>
      <c r="C97" s="9" t="s">
        <v>78</v>
      </c>
      <c r="D97" s="9" t="s">
        <v>337</v>
      </c>
      <c r="E97" s="35">
        <f>'[4]ук(2016)'!$BT$80*12*E2</f>
        <v>62501.2632</v>
      </c>
      <c r="F97" s="35">
        <v>1</v>
      </c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</row>
    <row r="98" spans="1:22" s="11" customFormat="1" ht="15.75">
      <c r="A98" s="23" t="s">
        <v>171</v>
      </c>
      <c r="B98" s="9" t="s">
        <v>118</v>
      </c>
      <c r="C98" s="9" t="s">
        <v>78</v>
      </c>
      <c r="D98" s="9" t="s">
        <v>14</v>
      </c>
      <c r="E98" s="35"/>
      <c r="F98" s="35">
        <v>1</v>
      </c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</row>
    <row r="99" spans="1:22" s="11" customFormat="1" ht="15.75">
      <c r="A99" s="23" t="s">
        <v>172</v>
      </c>
      <c r="B99" s="9" t="s">
        <v>75</v>
      </c>
      <c r="C99" s="9" t="s">
        <v>78</v>
      </c>
      <c r="D99" s="9" t="s">
        <v>29</v>
      </c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</row>
    <row r="100" spans="1:22" s="11" customFormat="1" ht="15.75">
      <c r="A100" s="23" t="s">
        <v>173</v>
      </c>
      <c r="B100" s="9" t="s">
        <v>119</v>
      </c>
      <c r="C100" s="9" t="s">
        <v>84</v>
      </c>
      <c r="D100" s="41">
        <f>E97/F97</f>
        <v>62501.2632</v>
      </c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</row>
    <row r="101" spans="1:22" s="11" customFormat="1" ht="31.5">
      <c r="A101" s="23" t="s">
        <v>170</v>
      </c>
      <c r="B101" s="9" t="s">
        <v>117</v>
      </c>
      <c r="C101" s="9" t="s">
        <v>78</v>
      </c>
      <c r="D101" s="9" t="s">
        <v>439</v>
      </c>
      <c r="E101" s="21">
        <v>3311</v>
      </c>
      <c r="F101" s="33">
        <v>1</v>
      </c>
      <c r="G101" s="34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</row>
    <row r="102" spans="1:22" s="11" customFormat="1" ht="15.75">
      <c r="A102" s="23" t="s">
        <v>171</v>
      </c>
      <c r="B102" s="9" t="s">
        <v>118</v>
      </c>
      <c r="C102" s="9" t="s">
        <v>78</v>
      </c>
      <c r="D102" s="9" t="s">
        <v>14</v>
      </c>
      <c r="E102" s="21"/>
      <c r="F102" s="35"/>
      <c r="G102" s="34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</row>
    <row r="103" spans="1:22" s="11" customFormat="1" ht="15.75">
      <c r="A103" s="23" t="s">
        <v>172</v>
      </c>
      <c r="B103" s="9" t="s">
        <v>75</v>
      </c>
      <c r="C103" s="9" t="s">
        <v>78</v>
      </c>
      <c r="D103" s="9" t="s">
        <v>29</v>
      </c>
      <c r="E103" s="21"/>
      <c r="F103" s="35"/>
      <c r="G103" s="34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</row>
    <row r="104" spans="1:22" s="11" customFormat="1" ht="15.75">
      <c r="A104" s="23" t="s">
        <v>173</v>
      </c>
      <c r="B104" s="9" t="s">
        <v>119</v>
      </c>
      <c r="C104" s="9" t="s">
        <v>84</v>
      </c>
      <c r="D104" s="9">
        <f>E101/F101</f>
        <v>3311</v>
      </c>
      <c r="E104" s="21"/>
      <c r="F104" s="35"/>
      <c r="G104" s="34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</row>
    <row r="105" spans="1:22" s="11" customFormat="1" ht="31.5">
      <c r="A105" s="23" t="s">
        <v>174</v>
      </c>
      <c r="B105" s="9" t="s">
        <v>117</v>
      </c>
      <c r="C105" s="9" t="s">
        <v>78</v>
      </c>
      <c r="D105" s="9" t="s">
        <v>338</v>
      </c>
      <c r="E105" s="35">
        <f>1184.89</f>
        <v>1184.89</v>
      </c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</row>
    <row r="106" spans="1:22" s="11" customFormat="1" ht="15.75">
      <c r="A106" s="23" t="s">
        <v>175</v>
      </c>
      <c r="B106" s="9" t="s">
        <v>118</v>
      </c>
      <c r="C106" s="9" t="s">
        <v>78</v>
      </c>
      <c r="D106" s="9" t="s">
        <v>27</v>
      </c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</row>
    <row r="107" spans="1:22" s="11" customFormat="1" ht="15.75">
      <c r="A107" s="23" t="s">
        <v>176</v>
      </c>
      <c r="B107" s="9" t="s">
        <v>75</v>
      </c>
      <c r="C107" s="9" t="s">
        <v>78</v>
      </c>
      <c r="D107" s="9" t="s">
        <v>15</v>
      </c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</row>
    <row r="108" spans="1:22" s="11" customFormat="1" ht="15.75">
      <c r="A108" s="23" t="s">
        <v>177</v>
      </c>
      <c r="B108" s="9" t="s">
        <v>119</v>
      </c>
      <c r="C108" s="9" t="s">
        <v>84</v>
      </c>
      <c r="D108" s="41">
        <f>E105/E2</f>
        <v>0.5610008995786185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</row>
    <row r="109" spans="1:22" s="11" customFormat="1" ht="31.5">
      <c r="A109" s="23" t="s">
        <v>178</v>
      </c>
      <c r="B109" s="9" t="s">
        <v>117</v>
      </c>
      <c r="C109" s="9" t="s">
        <v>78</v>
      </c>
      <c r="D109" s="9" t="s">
        <v>30</v>
      </c>
      <c r="E109" s="35">
        <f>753.53</f>
        <v>753.53</v>
      </c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</row>
    <row r="110" spans="1:22" s="11" customFormat="1" ht="15.75">
      <c r="A110" s="23" t="s">
        <v>179</v>
      </c>
      <c r="B110" s="9" t="s">
        <v>118</v>
      </c>
      <c r="C110" s="9" t="s">
        <v>78</v>
      </c>
      <c r="D110" s="9" t="s">
        <v>20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</row>
    <row r="111" spans="1:22" s="11" customFormat="1" ht="15.75">
      <c r="A111" s="23" t="s">
        <v>180</v>
      </c>
      <c r="B111" s="9" t="s">
        <v>75</v>
      </c>
      <c r="C111" s="9" t="s">
        <v>78</v>
      </c>
      <c r="D111" s="9" t="s">
        <v>15</v>
      </c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</row>
    <row r="112" spans="1:22" s="11" customFormat="1" ht="15.75">
      <c r="A112" s="23" t="s">
        <v>181</v>
      </c>
      <c r="B112" s="9" t="s">
        <v>119</v>
      </c>
      <c r="C112" s="9" t="s">
        <v>84</v>
      </c>
      <c r="D112" s="41">
        <f>E109/E2</f>
        <v>0.3567681454476587</v>
      </c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</row>
    <row r="113" spans="1:22" s="11" customFormat="1" ht="31.5">
      <c r="A113" s="23" t="s">
        <v>182</v>
      </c>
      <c r="B113" s="9" t="s">
        <v>117</v>
      </c>
      <c r="C113" s="9" t="s">
        <v>78</v>
      </c>
      <c r="D113" s="9" t="s">
        <v>0</v>
      </c>
      <c r="E113" s="35">
        <f>277.822</f>
        <v>277.822</v>
      </c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</row>
    <row r="114" spans="1:22" s="11" customFormat="1" ht="15.75">
      <c r="A114" s="23" t="s">
        <v>183</v>
      </c>
      <c r="B114" s="9" t="s">
        <v>118</v>
      </c>
      <c r="C114" s="9" t="s">
        <v>78</v>
      </c>
      <c r="D114" s="9" t="s">
        <v>20</v>
      </c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</row>
    <row r="115" spans="1:22" s="11" customFormat="1" ht="15.75">
      <c r="A115" s="23" t="s">
        <v>184</v>
      </c>
      <c r="B115" s="9" t="s">
        <v>75</v>
      </c>
      <c r="C115" s="9" t="s">
        <v>78</v>
      </c>
      <c r="D115" s="9" t="s">
        <v>15</v>
      </c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</row>
    <row r="116" spans="1:22" s="11" customFormat="1" ht="15.75">
      <c r="A116" s="23" t="s">
        <v>185</v>
      </c>
      <c r="B116" s="9" t="s">
        <v>119</v>
      </c>
      <c r="C116" s="9" t="s">
        <v>84</v>
      </c>
      <c r="D116" s="41">
        <f>E113/E2</f>
        <v>0.13153827943752663</v>
      </c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</row>
    <row r="117" spans="1:22" s="22" customFormat="1" ht="15.75">
      <c r="A117" s="36" t="s">
        <v>186</v>
      </c>
      <c r="B117" s="20" t="s">
        <v>115</v>
      </c>
      <c r="C117" s="20" t="s">
        <v>78</v>
      </c>
      <c r="D117" s="20" t="s">
        <v>432</v>
      </c>
      <c r="E117" s="35">
        <v>14600</v>
      </c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</row>
    <row r="118" spans="1:22" s="11" customFormat="1" ht="15.75">
      <c r="A118" s="23" t="s">
        <v>187</v>
      </c>
      <c r="B118" s="9" t="s">
        <v>116</v>
      </c>
      <c r="C118" s="9" t="s">
        <v>84</v>
      </c>
      <c r="D118" s="24">
        <f>E117</f>
        <v>14600</v>
      </c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</row>
    <row r="119" spans="1:22" s="11" customFormat="1" ht="31.5">
      <c r="A119" s="23" t="s">
        <v>188</v>
      </c>
      <c r="B119" s="9" t="s">
        <v>117</v>
      </c>
      <c r="C119" s="9" t="s">
        <v>78</v>
      </c>
      <c r="D119" s="9" t="s">
        <v>432</v>
      </c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</row>
    <row r="120" spans="1:22" s="11" customFormat="1" ht="15.75">
      <c r="A120" s="23" t="s">
        <v>189</v>
      </c>
      <c r="B120" s="9" t="s">
        <v>118</v>
      </c>
      <c r="C120" s="9" t="s">
        <v>78</v>
      </c>
      <c r="D120" s="9" t="s">
        <v>35</v>
      </c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</row>
    <row r="121" spans="1:22" s="11" customFormat="1" ht="15.75">
      <c r="A121" s="23" t="s">
        <v>190</v>
      </c>
      <c r="B121" s="9" t="s">
        <v>75</v>
      </c>
      <c r="C121" s="9" t="s">
        <v>78</v>
      </c>
      <c r="D121" s="9" t="s">
        <v>15</v>
      </c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</row>
    <row r="122" spans="1:22" s="11" customFormat="1" ht="15.75">
      <c r="A122" s="23" t="s">
        <v>191</v>
      </c>
      <c r="B122" s="9" t="s">
        <v>119</v>
      </c>
      <c r="C122" s="9" t="s">
        <v>84</v>
      </c>
      <c r="D122" s="41">
        <f>E117/E2</f>
        <v>6.912551489039345</v>
      </c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</row>
    <row r="123" spans="1:22" s="22" customFormat="1" ht="15.75">
      <c r="A123" s="36" t="s">
        <v>192</v>
      </c>
      <c r="B123" s="20" t="s">
        <v>115</v>
      </c>
      <c r="C123" s="20" t="s">
        <v>78</v>
      </c>
      <c r="D123" s="20" t="s">
        <v>31</v>
      </c>
      <c r="E123" s="35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</row>
    <row r="124" spans="1:22" s="11" customFormat="1" ht="15.75">
      <c r="A124" s="23" t="s">
        <v>193</v>
      </c>
      <c r="B124" s="9" t="s">
        <v>116</v>
      </c>
      <c r="C124" s="9" t="s">
        <v>84</v>
      </c>
      <c r="D124" s="9">
        <f>E124</f>
        <v>31058.01</v>
      </c>
      <c r="E124" s="35">
        <v>31058.01</v>
      </c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</row>
    <row r="125" spans="1:22" s="11" customFormat="1" ht="31.5">
      <c r="A125" s="23" t="s">
        <v>194</v>
      </c>
      <c r="B125" s="9" t="s">
        <v>117</v>
      </c>
      <c r="C125" s="9" t="s">
        <v>78</v>
      </c>
      <c r="D125" s="9" t="s">
        <v>10</v>
      </c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</row>
    <row r="126" spans="1:22" s="11" customFormat="1" ht="15.75">
      <c r="A126" s="23" t="s">
        <v>195</v>
      </c>
      <c r="B126" s="9" t="s">
        <v>118</v>
      </c>
      <c r="C126" s="9" t="s">
        <v>78</v>
      </c>
      <c r="D126" s="9" t="s">
        <v>23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</row>
    <row r="127" spans="1:22" s="11" customFormat="1" ht="15.75">
      <c r="A127" s="23" t="s">
        <v>196</v>
      </c>
      <c r="B127" s="9" t="s">
        <v>75</v>
      </c>
      <c r="C127" s="9" t="s">
        <v>78</v>
      </c>
      <c r="D127" s="9" t="s">
        <v>15</v>
      </c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</row>
    <row r="128" spans="1:22" s="11" customFormat="1" ht="15.75">
      <c r="A128" s="23" t="s">
        <v>197</v>
      </c>
      <c r="B128" s="9" t="s">
        <v>119</v>
      </c>
      <c r="C128" s="9" t="s">
        <v>84</v>
      </c>
      <c r="D128" s="40">
        <f>E124/E2</f>
        <v>14.704800909047867</v>
      </c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</row>
    <row r="129" spans="1:22" s="22" customFormat="1" ht="31.5">
      <c r="A129" s="36" t="s">
        <v>199</v>
      </c>
      <c r="B129" s="20" t="s">
        <v>115</v>
      </c>
      <c r="C129" s="20" t="s">
        <v>78</v>
      </c>
      <c r="D129" s="20" t="s">
        <v>65</v>
      </c>
      <c r="E129" s="35"/>
      <c r="F129" s="25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</row>
    <row r="130" spans="1:22" s="11" customFormat="1" ht="15.75">
      <c r="A130" s="23" t="s">
        <v>200</v>
      </c>
      <c r="B130" s="9" t="s">
        <v>116</v>
      </c>
      <c r="C130" s="9" t="s">
        <v>84</v>
      </c>
      <c r="D130" s="9">
        <f>E131</f>
        <v>5972.89</v>
      </c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</row>
    <row r="131" spans="1:22" s="11" customFormat="1" ht="31.5">
      <c r="A131" s="23" t="s">
        <v>201</v>
      </c>
      <c r="B131" s="9" t="s">
        <v>117</v>
      </c>
      <c r="C131" s="9" t="s">
        <v>78</v>
      </c>
      <c r="D131" s="9" t="s">
        <v>65</v>
      </c>
      <c r="E131" s="35">
        <f>5972.89</f>
        <v>5972.89</v>
      </c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</row>
    <row r="132" spans="1:22" s="11" customFormat="1" ht="15.75">
      <c r="A132" s="23" t="s">
        <v>202</v>
      </c>
      <c r="B132" s="9" t="s">
        <v>118</v>
      </c>
      <c r="C132" s="9" t="s">
        <v>78</v>
      </c>
      <c r="D132" s="9" t="s">
        <v>198</v>
      </c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</row>
    <row r="133" spans="1:22" s="11" customFormat="1" ht="15.75">
      <c r="A133" s="23" t="s">
        <v>203</v>
      </c>
      <c r="B133" s="9" t="s">
        <v>75</v>
      </c>
      <c r="C133" s="9" t="s">
        <v>78</v>
      </c>
      <c r="D133" s="9" t="s">
        <v>15</v>
      </c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</row>
    <row r="134" spans="1:22" s="11" customFormat="1" ht="15.75">
      <c r="A134" s="23" t="s">
        <v>204</v>
      </c>
      <c r="B134" s="9" t="s">
        <v>119</v>
      </c>
      <c r="C134" s="9" t="s">
        <v>84</v>
      </c>
      <c r="D134" s="40">
        <f>E131/E2</f>
        <v>2.827939018038919</v>
      </c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</row>
    <row r="135" spans="1:22" s="22" customFormat="1" ht="31.5">
      <c r="A135" s="36" t="s">
        <v>206</v>
      </c>
      <c r="B135" s="20" t="s">
        <v>115</v>
      </c>
      <c r="C135" s="20" t="s">
        <v>78</v>
      </c>
      <c r="D135" s="20" t="s">
        <v>66</v>
      </c>
      <c r="E135" s="35">
        <f>762.94+478.64</f>
        <v>1241.58</v>
      </c>
      <c r="F135" s="21" t="s">
        <v>390</v>
      </c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</row>
    <row r="136" spans="1:22" s="11" customFormat="1" ht="15.75">
      <c r="A136" s="23" t="s">
        <v>207</v>
      </c>
      <c r="B136" s="9" t="s">
        <v>116</v>
      </c>
      <c r="C136" s="9" t="s">
        <v>84</v>
      </c>
      <c r="D136" s="9">
        <f>E135</f>
        <v>1241.58</v>
      </c>
      <c r="E136" s="35"/>
      <c r="F136" s="35">
        <v>48</v>
      </c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</row>
    <row r="137" spans="1:22" s="11" customFormat="1" ht="31.5">
      <c r="A137" s="23" t="s">
        <v>208</v>
      </c>
      <c r="B137" s="9" t="s">
        <v>117</v>
      </c>
      <c r="C137" s="9" t="s">
        <v>78</v>
      </c>
      <c r="D137" s="9" t="s">
        <v>66</v>
      </c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1:22" s="11" customFormat="1" ht="15.75">
      <c r="A138" s="23" t="s">
        <v>209</v>
      </c>
      <c r="B138" s="9" t="s">
        <v>118</v>
      </c>
      <c r="C138" s="9" t="s">
        <v>78</v>
      </c>
      <c r="D138" s="9" t="s">
        <v>205</v>
      </c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</row>
    <row r="139" spans="1:22" s="11" customFormat="1" ht="15.75">
      <c r="A139" s="23" t="s">
        <v>210</v>
      </c>
      <c r="B139" s="9" t="s">
        <v>75</v>
      </c>
      <c r="C139" s="9" t="s">
        <v>78</v>
      </c>
      <c r="D139" s="9" t="s">
        <v>29</v>
      </c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</row>
    <row r="140" spans="1:22" s="11" customFormat="1" ht="15.75">
      <c r="A140" s="23" t="s">
        <v>211</v>
      </c>
      <c r="B140" s="9" t="s">
        <v>119</v>
      </c>
      <c r="C140" s="9" t="s">
        <v>84</v>
      </c>
      <c r="D140" s="40">
        <f>E135/F136</f>
        <v>25.866249999999997</v>
      </c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1:22" s="22" customFormat="1" ht="15.75">
      <c r="A141" s="36" t="s">
        <v>212</v>
      </c>
      <c r="B141" s="20" t="s">
        <v>115</v>
      </c>
      <c r="C141" s="20" t="s">
        <v>78</v>
      </c>
      <c r="D141" s="20" t="s">
        <v>32</v>
      </c>
      <c r="E141" s="35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</row>
    <row r="142" spans="1:22" s="11" customFormat="1" ht="15.75">
      <c r="A142" s="23" t="s">
        <v>213</v>
      </c>
      <c r="B142" s="9" t="s">
        <v>116</v>
      </c>
      <c r="C142" s="9" t="s">
        <v>84</v>
      </c>
      <c r="D142" s="9">
        <f>E143+E147</f>
        <v>33792.513999999996</v>
      </c>
      <c r="E142" s="35"/>
      <c r="F142" s="21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1:22" s="11" customFormat="1" ht="31.5">
      <c r="A143" s="23" t="s">
        <v>214</v>
      </c>
      <c r="B143" s="9" t="s">
        <v>117</v>
      </c>
      <c r="C143" s="9" t="s">
        <v>78</v>
      </c>
      <c r="D143" s="9" t="s">
        <v>9</v>
      </c>
      <c r="E143" s="33">
        <f>'[1]Управл 2017'!$V$44</f>
        <v>10697.47</v>
      </c>
      <c r="F143" s="21" t="s">
        <v>392</v>
      </c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1:22" s="11" customFormat="1" ht="15.75">
      <c r="A144" s="23" t="s">
        <v>215</v>
      </c>
      <c r="B144" s="9" t="s">
        <v>118</v>
      </c>
      <c r="C144" s="9" t="s">
        <v>78</v>
      </c>
      <c r="D144" s="9" t="s">
        <v>33</v>
      </c>
      <c r="E144" s="35"/>
      <c r="F144" s="21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1:22" s="11" customFormat="1" ht="15.75">
      <c r="A145" s="23" t="s">
        <v>216</v>
      </c>
      <c r="B145" s="9" t="s">
        <v>75</v>
      </c>
      <c r="C145" s="9" t="s">
        <v>78</v>
      </c>
      <c r="D145" s="9" t="s">
        <v>15</v>
      </c>
      <c r="E145" s="35"/>
      <c r="F145" s="21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</row>
    <row r="146" spans="1:22" s="11" customFormat="1" ht="15.75">
      <c r="A146" s="23" t="s">
        <v>217</v>
      </c>
      <c r="B146" s="9" t="s">
        <v>119</v>
      </c>
      <c r="C146" s="9" t="s">
        <v>84</v>
      </c>
      <c r="D146" s="40">
        <f>E143/E2</f>
        <v>5.064850149140666</v>
      </c>
      <c r="E146" s="35"/>
      <c r="F146" s="21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1:22" s="11" customFormat="1" ht="31.5">
      <c r="A147" s="23" t="s">
        <v>218</v>
      </c>
      <c r="B147" s="9" t="s">
        <v>117</v>
      </c>
      <c r="C147" s="9" t="s">
        <v>78</v>
      </c>
      <c r="D147" s="9" t="s">
        <v>8</v>
      </c>
      <c r="E147" s="33">
        <f>'[1]Управл 2017'!$Z$44</f>
        <v>23095.043999999998</v>
      </c>
      <c r="F147" s="21" t="s">
        <v>392</v>
      </c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</row>
    <row r="148" spans="1:22" s="11" customFormat="1" ht="15.75">
      <c r="A148" s="23" t="s">
        <v>219</v>
      </c>
      <c r="B148" s="9" t="s">
        <v>118</v>
      </c>
      <c r="C148" s="9" t="s">
        <v>78</v>
      </c>
      <c r="D148" s="9" t="s">
        <v>23</v>
      </c>
      <c r="E148" s="35"/>
      <c r="F148" s="21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</row>
    <row r="149" spans="1:22" s="11" customFormat="1" ht="15.75">
      <c r="A149" s="23" t="s">
        <v>220</v>
      </c>
      <c r="B149" s="9" t="s">
        <v>75</v>
      </c>
      <c r="C149" s="9" t="s">
        <v>78</v>
      </c>
      <c r="D149" s="9" t="s">
        <v>15</v>
      </c>
      <c r="E149" s="35"/>
      <c r="F149" s="21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</row>
    <row r="150" spans="1:22" s="11" customFormat="1" ht="15.75">
      <c r="A150" s="23" t="s">
        <v>221</v>
      </c>
      <c r="B150" s="9" t="s">
        <v>119</v>
      </c>
      <c r="C150" s="9" t="s">
        <v>84</v>
      </c>
      <c r="D150" s="40">
        <f>E147/E2</f>
        <v>10.934635670659533</v>
      </c>
      <c r="E150" s="35"/>
      <c r="F150" s="21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</row>
    <row r="151" spans="1:22" s="22" customFormat="1" ht="47.25">
      <c r="A151" s="36" t="s">
        <v>223</v>
      </c>
      <c r="B151" s="20" t="s">
        <v>115</v>
      </c>
      <c r="C151" s="20" t="s">
        <v>78</v>
      </c>
      <c r="D151" s="20" t="s">
        <v>34</v>
      </c>
      <c r="E151" s="35"/>
      <c r="F151" s="9" t="s">
        <v>391</v>
      </c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</row>
    <row r="152" spans="1:22" s="11" customFormat="1" ht="15.75">
      <c r="A152" s="23" t="s">
        <v>224</v>
      </c>
      <c r="B152" s="9" t="s">
        <v>116</v>
      </c>
      <c r="C152" s="9" t="s">
        <v>84</v>
      </c>
      <c r="D152" s="9">
        <f>E153+E157</f>
        <v>207.41</v>
      </c>
      <c r="E152" s="35"/>
      <c r="F152" s="9">
        <v>381</v>
      </c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</row>
    <row r="153" spans="1:22" s="11" customFormat="1" ht="31.5">
      <c r="A153" s="23" t="s">
        <v>225</v>
      </c>
      <c r="B153" s="9" t="s">
        <v>117</v>
      </c>
      <c r="C153" s="9" t="s">
        <v>78</v>
      </c>
      <c r="D153" s="9" t="s">
        <v>12</v>
      </c>
      <c r="E153" s="35">
        <v>0</v>
      </c>
      <c r="F153" s="46" t="s">
        <v>429</v>
      </c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</row>
    <row r="154" spans="1:22" s="11" customFormat="1" ht="15.75">
      <c r="A154" s="23" t="s">
        <v>226</v>
      </c>
      <c r="B154" s="9" t="s">
        <v>118</v>
      </c>
      <c r="C154" s="9" t="s">
        <v>78</v>
      </c>
      <c r="D154" s="9" t="s">
        <v>35</v>
      </c>
      <c r="E154" s="35"/>
      <c r="F154" s="46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</row>
    <row r="155" spans="1:22" s="11" customFormat="1" ht="15.75">
      <c r="A155" s="23" t="s">
        <v>227</v>
      </c>
      <c r="B155" s="9" t="s">
        <v>75</v>
      </c>
      <c r="C155" s="9" t="s">
        <v>78</v>
      </c>
      <c r="D155" s="9" t="s">
        <v>222</v>
      </c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</row>
    <row r="156" spans="1:22" s="11" customFormat="1" ht="31.5">
      <c r="A156" s="23" t="s">
        <v>228</v>
      </c>
      <c r="B156" s="9" t="s">
        <v>119</v>
      </c>
      <c r="C156" s="9" t="s">
        <v>84</v>
      </c>
      <c r="D156" s="40">
        <v>0</v>
      </c>
      <c r="E156" s="35"/>
      <c r="F156" s="9" t="s">
        <v>391</v>
      </c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</row>
    <row r="157" spans="1:22" s="11" customFormat="1" ht="31.5">
      <c r="A157" s="23" t="s">
        <v>229</v>
      </c>
      <c r="B157" s="9" t="s">
        <v>117</v>
      </c>
      <c r="C157" s="9" t="s">
        <v>78</v>
      </c>
      <c r="D157" s="9" t="s">
        <v>11</v>
      </c>
      <c r="E157" s="35">
        <v>207.41</v>
      </c>
      <c r="F157" s="9">
        <f>F152</f>
        <v>381</v>
      </c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</row>
    <row r="158" spans="1:22" s="11" customFormat="1" ht="15.75">
      <c r="A158" s="23" t="s">
        <v>230</v>
      </c>
      <c r="B158" s="9" t="s">
        <v>118</v>
      </c>
      <c r="C158" s="9" t="s">
        <v>78</v>
      </c>
      <c r="D158" s="9" t="s">
        <v>36</v>
      </c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</row>
    <row r="159" spans="1:22" s="11" customFormat="1" ht="15.75">
      <c r="A159" s="23" t="s">
        <v>231</v>
      </c>
      <c r="B159" s="9" t="s">
        <v>75</v>
      </c>
      <c r="C159" s="9" t="s">
        <v>78</v>
      </c>
      <c r="D159" s="9" t="s">
        <v>222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</row>
    <row r="160" spans="1:22" s="11" customFormat="1" ht="15.75">
      <c r="A160" s="23" t="s">
        <v>232</v>
      </c>
      <c r="B160" s="9" t="s">
        <v>119</v>
      </c>
      <c r="C160" s="9" t="s">
        <v>84</v>
      </c>
      <c r="D160" s="40">
        <f>E157/F157</f>
        <v>0.5443832020997376</v>
      </c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</row>
    <row r="161" spans="1:22" s="22" customFormat="1" ht="63">
      <c r="A161" s="36" t="s">
        <v>233</v>
      </c>
      <c r="B161" s="20" t="s">
        <v>115</v>
      </c>
      <c r="C161" s="20" t="s">
        <v>78</v>
      </c>
      <c r="D161" s="20" t="s">
        <v>37</v>
      </c>
      <c r="E161" s="35"/>
      <c r="F161" s="35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</row>
    <row r="162" spans="1:22" s="11" customFormat="1" ht="15.75">
      <c r="A162" s="23" t="s">
        <v>234</v>
      </c>
      <c r="B162" s="9" t="s">
        <v>116</v>
      </c>
      <c r="C162" s="9" t="s">
        <v>84</v>
      </c>
      <c r="D162" s="24">
        <f>E163+E167+E175+E179+E183+E187+E191+E195+E199+E203+E207+E211+E219+E215+E171</f>
        <v>30298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</row>
    <row r="163" spans="1:22" s="11" customFormat="1" ht="31.5">
      <c r="A163" s="23" t="s">
        <v>235</v>
      </c>
      <c r="B163" s="9" t="s">
        <v>117</v>
      </c>
      <c r="C163" s="9" t="s">
        <v>78</v>
      </c>
      <c r="D163" s="9" t="s">
        <v>38</v>
      </c>
      <c r="E163" s="35">
        <f>1017.95</f>
        <v>1017.95</v>
      </c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</row>
    <row r="164" spans="1:22" s="11" customFormat="1" ht="15.75">
      <c r="A164" s="23" t="s">
        <v>236</v>
      </c>
      <c r="B164" s="9" t="s">
        <v>118</v>
      </c>
      <c r="C164" s="9" t="s">
        <v>78</v>
      </c>
      <c r="D164" s="9" t="s">
        <v>33</v>
      </c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</row>
    <row r="165" spans="1:22" s="11" customFormat="1" ht="15.75">
      <c r="A165" s="23" t="s">
        <v>237</v>
      </c>
      <c r="B165" s="9" t="s">
        <v>75</v>
      </c>
      <c r="C165" s="9" t="s">
        <v>78</v>
      </c>
      <c r="D165" s="9" t="s">
        <v>15</v>
      </c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</row>
    <row r="166" spans="1:22" s="11" customFormat="1" ht="15.75">
      <c r="A166" s="23" t="s">
        <v>238</v>
      </c>
      <c r="B166" s="9" t="s">
        <v>119</v>
      </c>
      <c r="C166" s="9" t="s">
        <v>84</v>
      </c>
      <c r="D166" s="40">
        <f>E163/E2</f>
        <v>0.4819610813881919</v>
      </c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</row>
    <row r="167" spans="1:22" s="11" customFormat="1" ht="31.5">
      <c r="A167" s="23" t="s">
        <v>239</v>
      </c>
      <c r="B167" s="9" t="s">
        <v>117</v>
      </c>
      <c r="C167" s="9" t="s">
        <v>78</v>
      </c>
      <c r="D167" s="9" t="s">
        <v>39</v>
      </c>
      <c r="E167" s="33">
        <f>0</f>
        <v>0</v>
      </c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</row>
    <row r="168" spans="1:22" s="11" customFormat="1" ht="15.75">
      <c r="A168" s="23" t="s">
        <v>240</v>
      </c>
      <c r="B168" s="9" t="s">
        <v>118</v>
      </c>
      <c r="C168" s="9" t="s">
        <v>78</v>
      </c>
      <c r="D168" s="9" t="s">
        <v>40</v>
      </c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</row>
    <row r="169" spans="1:22" s="11" customFormat="1" ht="15.75">
      <c r="A169" s="23" t="s">
        <v>241</v>
      </c>
      <c r="B169" s="9" t="s">
        <v>75</v>
      </c>
      <c r="C169" s="9" t="s">
        <v>78</v>
      </c>
      <c r="D169" s="9" t="s">
        <v>15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</row>
    <row r="170" spans="1:22" s="11" customFormat="1" ht="15.75">
      <c r="A170" s="23" t="s">
        <v>242</v>
      </c>
      <c r="B170" s="9" t="s">
        <v>119</v>
      </c>
      <c r="C170" s="9" t="s">
        <v>84</v>
      </c>
      <c r="D170" s="40">
        <f>E167/E2</f>
        <v>0</v>
      </c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</row>
    <row r="171" spans="1:22" s="11" customFormat="1" ht="31.5">
      <c r="A171" s="23"/>
      <c r="B171" s="9" t="s">
        <v>117</v>
      </c>
      <c r="C171" s="9" t="s">
        <v>78</v>
      </c>
      <c r="D171" s="40" t="s">
        <v>438</v>
      </c>
      <c r="E171" s="35">
        <f>1012.22</f>
        <v>1012.22</v>
      </c>
      <c r="F171" s="34"/>
      <c r="G171" s="34"/>
      <c r="H171" s="34"/>
      <c r="I171" s="34"/>
      <c r="J171" s="34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</row>
    <row r="172" spans="1:22" s="11" customFormat="1" ht="15.75">
      <c r="A172" s="23"/>
      <c r="B172" s="9" t="s">
        <v>118</v>
      </c>
      <c r="C172" s="9" t="s">
        <v>78</v>
      </c>
      <c r="D172" s="40" t="s">
        <v>35</v>
      </c>
      <c r="E172" s="35"/>
      <c r="F172" s="34"/>
      <c r="G172" s="34"/>
      <c r="H172" s="34"/>
      <c r="I172" s="34"/>
      <c r="J172" s="34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</row>
    <row r="173" spans="1:22" s="11" customFormat="1" ht="15.75">
      <c r="A173" s="23"/>
      <c r="B173" s="9" t="s">
        <v>75</v>
      </c>
      <c r="C173" s="9" t="s">
        <v>78</v>
      </c>
      <c r="D173" s="40" t="s">
        <v>15</v>
      </c>
      <c r="E173" s="35"/>
      <c r="F173" s="34"/>
      <c r="G173" s="34"/>
      <c r="H173" s="34"/>
      <c r="I173" s="34"/>
      <c r="J173" s="34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</row>
    <row r="174" spans="1:22" s="11" customFormat="1" ht="15.75">
      <c r="A174" s="23"/>
      <c r="B174" s="9" t="s">
        <v>119</v>
      </c>
      <c r="C174" s="9" t="s">
        <v>84</v>
      </c>
      <c r="D174" s="40">
        <f>E171/E2</f>
        <v>0.4792481416599593</v>
      </c>
      <c r="E174" s="35"/>
      <c r="F174" s="34"/>
      <c r="G174" s="34"/>
      <c r="H174" s="34"/>
      <c r="I174" s="34"/>
      <c r="J174" s="34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</row>
    <row r="175" spans="1:22" s="11" customFormat="1" ht="31.5">
      <c r="A175" s="23" t="s">
        <v>243</v>
      </c>
      <c r="B175" s="9" t="s">
        <v>117</v>
      </c>
      <c r="C175" s="9" t="s">
        <v>78</v>
      </c>
      <c r="D175" s="9" t="s">
        <v>6</v>
      </c>
      <c r="E175" s="35">
        <f>1595.6</f>
        <v>1595.6</v>
      </c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</row>
    <row r="176" spans="1:22" s="11" customFormat="1" ht="15.75">
      <c r="A176" s="23" t="s">
        <v>244</v>
      </c>
      <c r="B176" s="9" t="s">
        <v>118</v>
      </c>
      <c r="C176" s="9" t="s">
        <v>78</v>
      </c>
      <c r="D176" s="9" t="s">
        <v>41</v>
      </c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</row>
    <row r="177" spans="1:22" s="11" customFormat="1" ht="15.75">
      <c r="A177" s="23" t="s">
        <v>245</v>
      </c>
      <c r="B177" s="9" t="s">
        <v>75</v>
      </c>
      <c r="C177" s="9" t="s">
        <v>78</v>
      </c>
      <c r="D177" s="9" t="s">
        <v>15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</row>
    <row r="178" spans="1:22" s="11" customFormat="1" ht="15.75">
      <c r="A178" s="23" t="s">
        <v>246</v>
      </c>
      <c r="B178" s="9" t="s">
        <v>119</v>
      </c>
      <c r="C178" s="9" t="s">
        <v>84</v>
      </c>
      <c r="D178" s="40">
        <f>E175/E2</f>
        <v>0.7554566545144643</v>
      </c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</row>
    <row r="179" spans="1:22" s="11" customFormat="1" ht="31.5">
      <c r="A179" s="23" t="s">
        <v>247</v>
      </c>
      <c r="B179" s="9" t="s">
        <v>117</v>
      </c>
      <c r="C179" s="9" t="s">
        <v>78</v>
      </c>
      <c r="D179" s="9" t="s">
        <v>5</v>
      </c>
      <c r="E179" s="35">
        <f>9379.33</f>
        <v>9379.33</v>
      </c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</row>
    <row r="180" spans="1:22" s="11" customFormat="1" ht="15.75">
      <c r="A180" s="23" t="s">
        <v>248</v>
      </c>
      <c r="B180" s="9" t="s">
        <v>118</v>
      </c>
      <c r="C180" s="9" t="s">
        <v>78</v>
      </c>
      <c r="D180" s="9" t="s">
        <v>42</v>
      </c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</row>
    <row r="181" spans="1:22" s="11" customFormat="1" ht="15.75">
      <c r="A181" s="23" t="s">
        <v>249</v>
      </c>
      <c r="B181" s="9" t="s">
        <v>75</v>
      </c>
      <c r="C181" s="9" t="s">
        <v>78</v>
      </c>
      <c r="D181" s="9" t="s">
        <v>15</v>
      </c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</row>
    <row r="182" spans="1:22" s="11" customFormat="1" ht="15.75">
      <c r="A182" s="23" t="s">
        <v>250</v>
      </c>
      <c r="B182" s="9" t="s">
        <v>119</v>
      </c>
      <c r="C182" s="9" t="s">
        <v>84</v>
      </c>
      <c r="D182" s="40">
        <f>E179/E2</f>
        <v>4.440760380663795</v>
      </c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</row>
    <row r="183" spans="1:22" s="11" customFormat="1" ht="47.25">
      <c r="A183" s="23" t="s">
        <v>251</v>
      </c>
      <c r="B183" s="9" t="s">
        <v>117</v>
      </c>
      <c r="C183" s="9" t="s">
        <v>78</v>
      </c>
      <c r="D183" s="9" t="s">
        <v>43</v>
      </c>
      <c r="E183" s="35">
        <f>1639.06+3886.5</f>
        <v>5525.5599999999995</v>
      </c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</row>
    <row r="184" spans="1:22" s="11" customFormat="1" ht="15.75">
      <c r="A184" s="23" t="s">
        <v>252</v>
      </c>
      <c r="B184" s="9" t="s">
        <v>118</v>
      </c>
      <c r="C184" s="9" t="s">
        <v>78</v>
      </c>
      <c r="D184" s="9" t="s">
        <v>44</v>
      </c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</row>
    <row r="185" spans="1:22" s="11" customFormat="1" ht="15.75">
      <c r="A185" s="23" t="s">
        <v>253</v>
      </c>
      <c r="B185" s="9" t="s">
        <v>75</v>
      </c>
      <c r="C185" s="9" t="s">
        <v>78</v>
      </c>
      <c r="D185" s="9" t="s">
        <v>15</v>
      </c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</row>
    <row r="186" spans="1:22" s="11" customFormat="1" ht="15.75">
      <c r="A186" s="23" t="s">
        <v>254</v>
      </c>
      <c r="B186" s="9" t="s">
        <v>119</v>
      </c>
      <c r="C186" s="9" t="s">
        <v>84</v>
      </c>
      <c r="D186" s="40">
        <f>E183/E2</f>
        <v>2.6161450688887835</v>
      </c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</row>
    <row r="187" spans="1:22" s="11" customFormat="1" ht="31.5">
      <c r="A187" s="23" t="s">
        <v>255</v>
      </c>
      <c r="B187" s="9" t="s">
        <v>117</v>
      </c>
      <c r="C187" s="9" t="s">
        <v>78</v>
      </c>
      <c r="D187" s="9" t="s">
        <v>45</v>
      </c>
      <c r="E187" s="35">
        <f>7145.23</f>
        <v>7145.23</v>
      </c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</row>
    <row r="188" spans="1:22" s="11" customFormat="1" ht="15.75">
      <c r="A188" s="23" t="s">
        <v>256</v>
      </c>
      <c r="B188" s="9" t="s">
        <v>118</v>
      </c>
      <c r="C188" s="9" t="s">
        <v>78</v>
      </c>
      <c r="D188" s="9" t="s">
        <v>46</v>
      </c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</row>
    <row r="189" spans="1:22" s="11" customFormat="1" ht="15.75">
      <c r="A189" s="23" t="s">
        <v>257</v>
      </c>
      <c r="B189" s="9" t="s">
        <v>75</v>
      </c>
      <c r="C189" s="9" t="s">
        <v>78</v>
      </c>
      <c r="D189" s="9" t="s">
        <v>15</v>
      </c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</row>
    <row r="190" spans="1:22" s="11" customFormat="1" ht="15.75">
      <c r="A190" s="23" t="s">
        <v>258</v>
      </c>
      <c r="B190" s="9" t="s">
        <v>119</v>
      </c>
      <c r="C190" s="9" t="s">
        <v>84</v>
      </c>
      <c r="D190" s="40">
        <f>E187/E2</f>
        <v>3.3829979641115475</v>
      </c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</row>
    <row r="191" spans="1:22" s="11" customFormat="1" ht="31.5">
      <c r="A191" s="23" t="s">
        <v>259</v>
      </c>
      <c r="B191" s="9" t="s">
        <v>117</v>
      </c>
      <c r="C191" s="9" t="s">
        <v>78</v>
      </c>
      <c r="D191" s="9" t="s">
        <v>47</v>
      </c>
      <c r="E191" s="35">
        <f>2608.44</f>
        <v>2608.44</v>
      </c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</row>
    <row r="192" spans="1:22" s="11" customFormat="1" ht="15.75">
      <c r="A192" s="23" t="s">
        <v>260</v>
      </c>
      <c r="B192" s="9" t="s">
        <v>118</v>
      </c>
      <c r="C192" s="9" t="s">
        <v>78</v>
      </c>
      <c r="D192" s="9" t="s">
        <v>35</v>
      </c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</row>
    <row r="193" spans="1:22" s="11" customFormat="1" ht="15.75">
      <c r="A193" s="23" t="s">
        <v>261</v>
      </c>
      <c r="B193" s="9" t="s">
        <v>75</v>
      </c>
      <c r="C193" s="9" t="s">
        <v>78</v>
      </c>
      <c r="D193" s="9" t="s">
        <v>15</v>
      </c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</row>
    <row r="194" spans="1:22" s="11" customFormat="1" ht="15.75">
      <c r="A194" s="23" t="s">
        <v>262</v>
      </c>
      <c r="B194" s="9" t="s">
        <v>119</v>
      </c>
      <c r="C194" s="9" t="s">
        <v>84</v>
      </c>
      <c r="D194" s="40">
        <f>E191/E2</f>
        <v>1.2349983428814924</v>
      </c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</row>
    <row r="195" spans="1:22" s="11" customFormat="1" ht="31.5">
      <c r="A195" s="23" t="s">
        <v>263</v>
      </c>
      <c r="B195" s="9" t="s">
        <v>117</v>
      </c>
      <c r="C195" s="9" t="s">
        <v>78</v>
      </c>
      <c r="D195" s="9" t="s">
        <v>48</v>
      </c>
      <c r="E195" s="35">
        <f>571.53</f>
        <v>571.53</v>
      </c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</row>
    <row r="196" spans="1:22" s="11" customFormat="1" ht="15.75">
      <c r="A196" s="23" t="s">
        <v>264</v>
      </c>
      <c r="B196" s="9" t="s">
        <v>118</v>
      </c>
      <c r="C196" s="9" t="s">
        <v>78</v>
      </c>
      <c r="D196" s="9" t="s">
        <v>42</v>
      </c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</row>
    <row r="197" spans="1:22" s="11" customFormat="1" ht="15.75">
      <c r="A197" s="23" t="s">
        <v>265</v>
      </c>
      <c r="B197" s="9" t="s">
        <v>75</v>
      </c>
      <c r="C197" s="9" t="s">
        <v>78</v>
      </c>
      <c r="D197" s="9" t="s">
        <v>15</v>
      </c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</row>
    <row r="198" spans="1:22" s="11" customFormat="1" ht="15.75">
      <c r="A198" s="23" t="s">
        <v>266</v>
      </c>
      <c r="B198" s="9" t="s">
        <v>119</v>
      </c>
      <c r="C198" s="9" t="s">
        <v>84</v>
      </c>
      <c r="D198" s="40">
        <f>E195/E2</f>
        <v>0.27059798305004495</v>
      </c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</row>
    <row r="199" spans="1:22" s="11" customFormat="1" ht="31.5">
      <c r="A199" s="23" t="s">
        <v>405</v>
      </c>
      <c r="B199" s="9" t="s">
        <v>117</v>
      </c>
      <c r="C199" s="9" t="s">
        <v>78</v>
      </c>
      <c r="D199" s="9" t="s">
        <v>387</v>
      </c>
      <c r="E199" s="35">
        <f>1442.14</f>
        <v>1442.14</v>
      </c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</row>
    <row r="200" spans="1:22" s="11" customFormat="1" ht="15.75">
      <c r="A200" s="23" t="s">
        <v>406</v>
      </c>
      <c r="B200" s="9" t="s">
        <v>118</v>
      </c>
      <c r="C200" s="9" t="s">
        <v>78</v>
      </c>
      <c r="D200" s="9" t="s">
        <v>46</v>
      </c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</row>
    <row r="201" spans="1:22" s="11" customFormat="1" ht="15.75">
      <c r="A201" s="23" t="s">
        <v>407</v>
      </c>
      <c r="B201" s="9" t="s">
        <v>75</v>
      </c>
      <c r="C201" s="9" t="s">
        <v>78</v>
      </c>
      <c r="D201" s="9" t="s">
        <v>15</v>
      </c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</row>
    <row r="202" spans="1:22" s="11" customFormat="1" ht="15.75">
      <c r="A202" s="23" t="s">
        <v>408</v>
      </c>
      <c r="B202" s="9" t="s">
        <v>119</v>
      </c>
      <c r="C202" s="9" t="s">
        <v>84</v>
      </c>
      <c r="D202" s="40">
        <f>E199/E2</f>
        <v>0.6827991098906303</v>
      </c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</row>
    <row r="203" spans="1:22" s="11" customFormat="1" ht="31.5">
      <c r="A203" s="23" t="s">
        <v>409</v>
      </c>
      <c r="B203" s="9" t="s">
        <v>117</v>
      </c>
      <c r="C203" s="9" t="s">
        <v>78</v>
      </c>
      <c r="D203" s="40" t="s">
        <v>386</v>
      </c>
      <c r="E203" s="35">
        <v>0</v>
      </c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</row>
    <row r="204" spans="1:22" s="11" customFormat="1" ht="15.75">
      <c r="A204" s="23" t="s">
        <v>410</v>
      </c>
      <c r="B204" s="9" t="s">
        <v>118</v>
      </c>
      <c r="C204" s="9" t="s">
        <v>78</v>
      </c>
      <c r="D204" s="40" t="s">
        <v>42</v>
      </c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</row>
    <row r="205" spans="1:22" s="11" customFormat="1" ht="15.75">
      <c r="A205" s="23" t="s">
        <v>411</v>
      </c>
      <c r="B205" s="9" t="s">
        <v>75</v>
      </c>
      <c r="C205" s="9" t="s">
        <v>78</v>
      </c>
      <c r="D205" s="40" t="s">
        <v>15</v>
      </c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</row>
    <row r="206" spans="1:22" s="11" customFormat="1" ht="15.75">
      <c r="A206" s="23" t="s">
        <v>412</v>
      </c>
      <c r="B206" s="9" t="s">
        <v>119</v>
      </c>
      <c r="C206" s="9" t="s">
        <v>84</v>
      </c>
      <c r="D206" s="40">
        <f>E203/E2</f>
        <v>0</v>
      </c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</row>
    <row r="207" spans="1:22" s="11" customFormat="1" ht="31.5">
      <c r="A207" s="23" t="s">
        <v>413</v>
      </c>
      <c r="B207" s="9" t="s">
        <v>117</v>
      </c>
      <c r="C207" s="9" t="s">
        <v>78</v>
      </c>
      <c r="D207" s="40" t="s">
        <v>388</v>
      </c>
      <c r="E207" s="35">
        <v>0</v>
      </c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</row>
    <row r="208" spans="1:22" s="11" customFormat="1" ht="15.75">
      <c r="A208" s="23" t="s">
        <v>414</v>
      </c>
      <c r="B208" s="9" t="s">
        <v>118</v>
      </c>
      <c r="C208" s="9" t="s">
        <v>78</v>
      </c>
      <c r="D208" s="40" t="s">
        <v>35</v>
      </c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</row>
    <row r="209" spans="1:22" s="11" customFormat="1" ht="15.75">
      <c r="A209" s="23" t="s">
        <v>415</v>
      </c>
      <c r="B209" s="9" t="s">
        <v>75</v>
      </c>
      <c r="C209" s="9" t="s">
        <v>78</v>
      </c>
      <c r="D209" s="40" t="s">
        <v>15</v>
      </c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</row>
    <row r="210" spans="1:22" s="11" customFormat="1" ht="15.75">
      <c r="A210" s="23" t="s">
        <v>416</v>
      </c>
      <c r="B210" s="9" t="s">
        <v>119</v>
      </c>
      <c r="C210" s="9" t="s">
        <v>84</v>
      </c>
      <c r="D210" s="40">
        <f>E207/E2</f>
        <v>0</v>
      </c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</row>
    <row r="211" spans="1:22" s="11" customFormat="1" ht="31.5">
      <c r="A211" s="23" t="s">
        <v>417</v>
      </c>
      <c r="B211" s="9" t="s">
        <v>117</v>
      </c>
      <c r="C211" s="9" t="s">
        <v>78</v>
      </c>
      <c r="D211" s="40" t="s">
        <v>385</v>
      </c>
      <c r="E211" s="35">
        <v>0</v>
      </c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</row>
    <row r="212" spans="1:22" s="11" customFormat="1" ht="15.75">
      <c r="A212" s="23" t="s">
        <v>418</v>
      </c>
      <c r="B212" s="9" t="s">
        <v>118</v>
      </c>
      <c r="C212" s="9" t="s">
        <v>78</v>
      </c>
      <c r="D212" s="40" t="s">
        <v>35</v>
      </c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</row>
    <row r="213" spans="1:22" s="11" customFormat="1" ht="15.75">
      <c r="A213" s="23" t="s">
        <v>419</v>
      </c>
      <c r="B213" s="9" t="s">
        <v>75</v>
      </c>
      <c r="C213" s="9" t="s">
        <v>78</v>
      </c>
      <c r="D213" s="40" t="s">
        <v>15</v>
      </c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</row>
    <row r="214" spans="1:22" s="11" customFormat="1" ht="15.75">
      <c r="A214" s="23" t="s">
        <v>420</v>
      </c>
      <c r="B214" s="9" t="s">
        <v>119</v>
      </c>
      <c r="C214" s="9" t="s">
        <v>84</v>
      </c>
      <c r="D214" s="40">
        <f>E211/E2</f>
        <v>0</v>
      </c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</row>
    <row r="215" spans="1:22" s="11" customFormat="1" ht="15.75" hidden="1">
      <c r="A215" s="23"/>
      <c r="B215" s="9"/>
      <c r="C215" s="9"/>
      <c r="D215" s="40"/>
      <c r="E215" s="35"/>
      <c r="F215" s="26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</row>
    <row r="216" spans="1:22" s="11" customFormat="1" ht="15.75" hidden="1">
      <c r="A216" s="23"/>
      <c r="B216" s="9"/>
      <c r="C216" s="9"/>
      <c r="D216" s="40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</row>
    <row r="217" spans="1:22" s="11" customFormat="1" ht="15.75" hidden="1">
      <c r="A217" s="23"/>
      <c r="B217" s="9"/>
      <c r="C217" s="9"/>
      <c r="D217" s="40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</row>
    <row r="218" spans="1:22" s="11" customFormat="1" ht="15.75" hidden="1">
      <c r="A218" s="23"/>
      <c r="B218" s="9"/>
      <c r="C218" s="9"/>
      <c r="D218" s="40"/>
      <c r="E218" s="35"/>
      <c r="F218" s="26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</row>
    <row r="219" spans="1:22" s="11" customFormat="1" ht="31.5">
      <c r="A219" s="23" t="s">
        <v>421</v>
      </c>
      <c r="B219" s="9" t="s">
        <v>117</v>
      </c>
      <c r="C219" s="9" t="s">
        <v>78</v>
      </c>
      <c r="D219" s="9" t="s">
        <v>382</v>
      </c>
      <c r="E219" s="35">
        <v>0</v>
      </c>
      <c r="F219" s="27"/>
      <c r="G219" s="28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</row>
    <row r="220" spans="1:22" s="11" customFormat="1" ht="15.75">
      <c r="A220" s="23" t="s">
        <v>422</v>
      </c>
      <c r="B220" s="9" t="s">
        <v>118</v>
      </c>
      <c r="C220" s="9" t="s">
        <v>78</v>
      </c>
      <c r="D220" s="9" t="s">
        <v>35</v>
      </c>
      <c r="E220" s="35"/>
      <c r="F220" s="26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</row>
    <row r="221" spans="1:22" s="11" customFormat="1" ht="15.75">
      <c r="A221" s="23" t="s">
        <v>423</v>
      </c>
      <c r="B221" s="9" t="s">
        <v>75</v>
      </c>
      <c r="C221" s="9" t="s">
        <v>78</v>
      </c>
      <c r="D221" s="9" t="s">
        <v>15</v>
      </c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</row>
    <row r="222" spans="1:22" s="11" customFormat="1" ht="15.75">
      <c r="A222" s="23" t="s">
        <v>424</v>
      </c>
      <c r="B222" s="9" t="s">
        <v>119</v>
      </c>
      <c r="C222" s="9" t="s">
        <v>84</v>
      </c>
      <c r="D222" s="40">
        <f>E219/E2</f>
        <v>0</v>
      </c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</row>
    <row r="223" spans="1:22" s="11" customFormat="1" ht="47.25">
      <c r="A223" s="36" t="s">
        <v>267</v>
      </c>
      <c r="B223" s="20" t="s">
        <v>115</v>
      </c>
      <c r="C223" s="20" t="s">
        <v>78</v>
      </c>
      <c r="D223" s="20" t="s">
        <v>49</v>
      </c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</row>
    <row r="224" spans="1:22" s="11" customFormat="1" ht="15.75">
      <c r="A224" s="23" t="s">
        <v>268</v>
      </c>
      <c r="B224" s="9" t="s">
        <v>116</v>
      </c>
      <c r="C224" s="9" t="s">
        <v>84</v>
      </c>
      <c r="D224" s="9">
        <f>E225+E229+E233+E237+E241+E245+E249+E253+E257+E261+E265</f>
        <v>66265.3562828</v>
      </c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</row>
    <row r="225" spans="1:22" s="11" customFormat="1" ht="31.5">
      <c r="A225" s="23" t="s">
        <v>269</v>
      </c>
      <c r="B225" s="9" t="s">
        <v>117</v>
      </c>
      <c r="C225" s="9" t="s">
        <v>78</v>
      </c>
      <c r="D225" s="9" t="s">
        <v>50</v>
      </c>
      <c r="E225" s="35">
        <v>2148.426</v>
      </c>
      <c r="F225" s="35">
        <v>1</v>
      </c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</row>
    <row r="226" spans="1:22" s="11" customFormat="1" ht="15.75">
      <c r="A226" s="23" t="s">
        <v>270</v>
      </c>
      <c r="B226" s="9" t="s">
        <v>118</v>
      </c>
      <c r="C226" s="9" t="s">
        <v>78</v>
      </c>
      <c r="D226" s="9" t="s">
        <v>51</v>
      </c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</row>
    <row r="227" spans="1:22" s="11" customFormat="1" ht="15.75">
      <c r="A227" s="23" t="s">
        <v>271</v>
      </c>
      <c r="B227" s="9" t="s">
        <v>75</v>
      </c>
      <c r="C227" s="9" t="s">
        <v>78</v>
      </c>
      <c r="D227" s="9" t="s">
        <v>29</v>
      </c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</row>
    <row r="228" spans="1:22" s="11" customFormat="1" ht="15.75">
      <c r="A228" s="23" t="s">
        <v>272</v>
      </c>
      <c r="B228" s="9" t="s">
        <v>119</v>
      </c>
      <c r="C228" s="9" t="s">
        <v>84</v>
      </c>
      <c r="D228" s="40">
        <f>E225/F225</f>
        <v>2148.426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</row>
    <row r="229" spans="1:22" s="11" customFormat="1" ht="31.5">
      <c r="A229" s="23"/>
      <c r="B229" s="9" t="s">
        <v>117</v>
      </c>
      <c r="C229" s="9" t="s">
        <v>78</v>
      </c>
      <c r="D229" s="9" t="s">
        <v>433</v>
      </c>
      <c r="E229" s="42">
        <f>('[4]ук(2016)'!$BT$37+'[4]ук(2016)'!$BT$41)*12*'[4]ук(2016)'!$BT$3</f>
        <v>8690.5902828</v>
      </c>
      <c r="F229" s="35">
        <v>2</v>
      </c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</row>
    <row r="230" spans="1:22" s="11" customFormat="1" ht="15.75">
      <c r="A230" s="23"/>
      <c r="B230" s="9" t="s">
        <v>118</v>
      </c>
      <c r="C230" s="9" t="s">
        <v>78</v>
      </c>
      <c r="D230" s="9" t="s">
        <v>51</v>
      </c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</row>
    <row r="231" spans="1:22" s="11" customFormat="1" ht="15.75">
      <c r="A231" s="23"/>
      <c r="B231" s="9" t="s">
        <v>75</v>
      </c>
      <c r="C231" s="9" t="s">
        <v>78</v>
      </c>
      <c r="D231" s="9" t="s">
        <v>29</v>
      </c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</row>
    <row r="232" spans="1:22" s="11" customFormat="1" ht="15.75">
      <c r="A232" s="23"/>
      <c r="B232" s="9" t="s">
        <v>119</v>
      </c>
      <c r="C232" s="9" t="s">
        <v>84</v>
      </c>
      <c r="D232" s="43">
        <f>E229/F229</f>
        <v>4345.2951414</v>
      </c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</row>
    <row r="233" spans="1:22" s="11" customFormat="1" ht="31.5">
      <c r="A233" s="23" t="s">
        <v>273</v>
      </c>
      <c r="B233" s="9" t="s">
        <v>117</v>
      </c>
      <c r="C233" s="9" t="s">
        <v>78</v>
      </c>
      <c r="D233" s="9" t="s">
        <v>52</v>
      </c>
      <c r="E233" s="35">
        <v>2312.89</v>
      </c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</row>
    <row r="234" spans="1:22" s="11" customFormat="1" ht="15.75">
      <c r="A234" s="23" t="s">
        <v>274</v>
      </c>
      <c r="B234" s="9" t="s">
        <v>118</v>
      </c>
      <c r="C234" s="9" t="s">
        <v>78</v>
      </c>
      <c r="D234" s="9" t="s">
        <v>35</v>
      </c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</row>
    <row r="235" spans="1:22" s="11" customFormat="1" ht="15.75">
      <c r="A235" s="23" t="s">
        <v>275</v>
      </c>
      <c r="B235" s="9" t="s">
        <v>75</v>
      </c>
      <c r="C235" s="9" t="s">
        <v>78</v>
      </c>
      <c r="D235" s="9" t="s">
        <v>15</v>
      </c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</row>
    <row r="236" spans="1:22" s="11" customFormat="1" ht="15.75">
      <c r="A236" s="23" t="s">
        <v>276</v>
      </c>
      <c r="B236" s="9" t="s">
        <v>119</v>
      </c>
      <c r="C236" s="9" t="s">
        <v>84</v>
      </c>
      <c r="D236" s="40">
        <f>E233/E2</f>
        <v>1.0950665214715212</v>
      </c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</row>
    <row r="237" spans="1:22" s="11" customFormat="1" ht="31.5">
      <c r="A237" s="23" t="s">
        <v>277</v>
      </c>
      <c r="B237" s="9" t="s">
        <v>117</v>
      </c>
      <c r="C237" s="9" t="s">
        <v>78</v>
      </c>
      <c r="D237" s="9" t="s">
        <v>53</v>
      </c>
      <c r="E237" s="35">
        <v>1185.59</v>
      </c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</row>
    <row r="238" spans="1:22" s="11" customFormat="1" ht="15.75">
      <c r="A238" s="23" t="s">
        <v>278</v>
      </c>
      <c r="B238" s="9" t="s">
        <v>118</v>
      </c>
      <c r="C238" s="9" t="s">
        <v>78</v>
      </c>
      <c r="D238" s="9" t="s">
        <v>35</v>
      </c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</row>
    <row r="239" spans="1:22" s="11" customFormat="1" ht="15.75">
      <c r="A239" s="23" t="s">
        <v>279</v>
      </c>
      <c r="B239" s="9" t="s">
        <v>75</v>
      </c>
      <c r="C239" s="9" t="s">
        <v>78</v>
      </c>
      <c r="D239" s="9" t="s">
        <v>15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</row>
    <row r="240" spans="1:22" s="11" customFormat="1" ht="15.75">
      <c r="A240" s="23" t="s">
        <v>280</v>
      </c>
      <c r="B240" s="9" t="s">
        <v>119</v>
      </c>
      <c r="C240" s="9" t="s">
        <v>84</v>
      </c>
      <c r="D240" s="40">
        <f>E237/E2</f>
        <v>0.5613323232801477</v>
      </c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</row>
    <row r="241" spans="1:22" s="11" customFormat="1" ht="31.5">
      <c r="A241" s="23" t="s">
        <v>281</v>
      </c>
      <c r="B241" s="9" t="s">
        <v>117</v>
      </c>
      <c r="C241" s="9" t="s">
        <v>78</v>
      </c>
      <c r="D241" s="9" t="s">
        <v>54</v>
      </c>
      <c r="E241" s="35">
        <f>3150+7841.66</f>
        <v>10991.66</v>
      </c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</row>
    <row r="242" spans="1:22" s="11" customFormat="1" ht="15.75">
      <c r="A242" s="23" t="s">
        <v>282</v>
      </c>
      <c r="B242" s="9" t="s">
        <v>118</v>
      </c>
      <c r="C242" s="9" t="s">
        <v>78</v>
      </c>
      <c r="D242" s="9" t="s">
        <v>35</v>
      </c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</row>
    <row r="243" spans="1:22" s="11" customFormat="1" ht="15.75">
      <c r="A243" s="23" t="s">
        <v>283</v>
      </c>
      <c r="B243" s="9" t="s">
        <v>75</v>
      </c>
      <c r="C243" s="9" t="s">
        <v>78</v>
      </c>
      <c r="D243" s="9" t="s">
        <v>15</v>
      </c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</row>
    <row r="244" spans="1:22" s="11" customFormat="1" ht="15.75">
      <c r="A244" s="23" t="s">
        <v>284</v>
      </c>
      <c r="B244" s="9" t="s">
        <v>119</v>
      </c>
      <c r="C244" s="9" t="s">
        <v>84</v>
      </c>
      <c r="D244" s="40">
        <f>E241/E2</f>
        <v>5.204138061644809</v>
      </c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</row>
    <row r="245" spans="1:22" s="11" customFormat="1" ht="31.5">
      <c r="A245" s="23" t="s">
        <v>285</v>
      </c>
      <c r="B245" s="9" t="s">
        <v>117</v>
      </c>
      <c r="C245" s="9" t="s">
        <v>78</v>
      </c>
      <c r="D245" s="9" t="s">
        <v>375</v>
      </c>
      <c r="E245" s="35">
        <v>2375.73</v>
      </c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</row>
    <row r="246" spans="1:22" s="11" customFormat="1" ht="15.75">
      <c r="A246" s="23" t="s">
        <v>286</v>
      </c>
      <c r="B246" s="9" t="s">
        <v>118</v>
      </c>
      <c r="C246" s="9" t="s">
        <v>78</v>
      </c>
      <c r="D246" s="9" t="s">
        <v>35</v>
      </c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</row>
    <row r="247" spans="1:22" s="11" customFormat="1" ht="15.75">
      <c r="A247" s="23" t="s">
        <v>288</v>
      </c>
      <c r="B247" s="9" t="s">
        <v>75</v>
      </c>
      <c r="C247" s="9" t="s">
        <v>78</v>
      </c>
      <c r="D247" s="9" t="s">
        <v>15</v>
      </c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</row>
    <row r="248" spans="1:22" s="11" customFormat="1" ht="15.75">
      <c r="A248" s="23" t="s">
        <v>289</v>
      </c>
      <c r="B248" s="9" t="s">
        <v>119</v>
      </c>
      <c r="C248" s="9" t="s">
        <v>84</v>
      </c>
      <c r="D248" s="40">
        <f>E245/E2</f>
        <v>1.1248189006202358</v>
      </c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</row>
    <row r="249" spans="1:22" s="11" customFormat="1" ht="31.5">
      <c r="A249" s="23"/>
      <c r="B249" s="9" t="s">
        <v>117</v>
      </c>
      <c r="C249" s="9" t="s">
        <v>78</v>
      </c>
      <c r="D249" s="40" t="s">
        <v>431</v>
      </c>
      <c r="E249" s="35">
        <v>11995.57</v>
      </c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</row>
    <row r="250" spans="1:22" s="11" customFormat="1" ht="15.75">
      <c r="A250" s="23"/>
      <c r="B250" s="9" t="s">
        <v>118</v>
      </c>
      <c r="C250" s="9" t="s">
        <v>78</v>
      </c>
      <c r="D250" s="40" t="s">
        <v>35</v>
      </c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</row>
    <row r="251" spans="1:22" s="11" customFormat="1" ht="15.75">
      <c r="A251" s="23"/>
      <c r="B251" s="9" t="s">
        <v>75</v>
      </c>
      <c r="C251" s="9" t="s">
        <v>78</v>
      </c>
      <c r="D251" s="40" t="s">
        <v>15</v>
      </c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</row>
    <row r="252" spans="1:22" s="11" customFormat="1" ht="15.75">
      <c r="A252" s="23"/>
      <c r="B252" s="9" t="s">
        <v>119</v>
      </c>
      <c r="C252" s="9" t="s">
        <v>84</v>
      </c>
      <c r="D252" s="40">
        <f>E249/E2</f>
        <v>5.679451730505185</v>
      </c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</row>
    <row r="253" spans="1:22" s="11" customFormat="1" ht="31.5">
      <c r="A253" s="23" t="s">
        <v>290</v>
      </c>
      <c r="B253" s="9" t="s">
        <v>117</v>
      </c>
      <c r="C253" s="9" t="s">
        <v>78</v>
      </c>
      <c r="D253" s="9" t="s">
        <v>55</v>
      </c>
      <c r="E253" s="35">
        <v>7557.12</v>
      </c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</row>
    <row r="254" spans="1:22" s="11" customFormat="1" ht="15.75">
      <c r="A254" s="23" t="s">
        <v>287</v>
      </c>
      <c r="B254" s="9" t="s">
        <v>118</v>
      </c>
      <c r="C254" s="9" t="s">
        <v>78</v>
      </c>
      <c r="D254" s="9" t="s">
        <v>35</v>
      </c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</row>
    <row r="255" spans="1:22" s="11" customFormat="1" ht="15.75">
      <c r="A255" s="23" t="s">
        <v>291</v>
      </c>
      <c r="B255" s="9" t="s">
        <v>75</v>
      </c>
      <c r="C255" s="9" t="s">
        <v>78</v>
      </c>
      <c r="D255" s="9" t="s">
        <v>15</v>
      </c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</row>
    <row r="256" spans="1:22" s="11" customFormat="1" ht="15.75">
      <c r="A256" s="23" t="s">
        <v>292</v>
      </c>
      <c r="B256" s="9" t="s">
        <v>119</v>
      </c>
      <c r="C256" s="9" t="s">
        <v>84</v>
      </c>
      <c r="D256" s="40">
        <f>E253/E2</f>
        <v>3.578012404715686</v>
      </c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</row>
    <row r="257" spans="1:22" s="11" customFormat="1" ht="31.5">
      <c r="A257" s="23" t="s">
        <v>293</v>
      </c>
      <c r="B257" s="9" t="s">
        <v>117</v>
      </c>
      <c r="C257" s="9" t="s">
        <v>78</v>
      </c>
      <c r="D257" s="9" t="s">
        <v>56</v>
      </c>
      <c r="E257" s="35">
        <v>409.35</v>
      </c>
      <c r="F257" s="35" t="s">
        <v>383</v>
      </c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</row>
    <row r="258" spans="1:22" s="11" customFormat="1" ht="15.75">
      <c r="A258" s="23" t="s">
        <v>294</v>
      </c>
      <c r="B258" s="9" t="s">
        <v>118</v>
      </c>
      <c r="C258" s="9" t="s">
        <v>78</v>
      </c>
      <c r="D258" s="9" t="s">
        <v>35</v>
      </c>
      <c r="E258" s="35"/>
      <c r="F258" s="35" t="s">
        <v>15</v>
      </c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</row>
    <row r="259" spans="1:22" s="11" customFormat="1" ht="15.75">
      <c r="A259" s="23" t="s">
        <v>295</v>
      </c>
      <c r="B259" s="9" t="s">
        <v>75</v>
      </c>
      <c r="C259" s="9" t="s">
        <v>78</v>
      </c>
      <c r="D259" s="9" t="s">
        <v>15</v>
      </c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</row>
    <row r="260" spans="1:22" s="11" customFormat="1" ht="15.75">
      <c r="A260" s="23" t="s">
        <v>296</v>
      </c>
      <c r="B260" s="9" t="s">
        <v>119</v>
      </c>
      <c r="C260" s="9" t="s">
        <v>84</v>
      </c>
      <c r="D260" s="40">
        <f>E257/E2</f>
        <v>0.19381184603001753</v>
      </c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</row>
    <row r="261" spans="1:22" s="11" customFormat="1" ht="31.5">
      <c r="A261" s="23" t="s">
        <v>297</v>
      </c>
      <c r="B261" s="9" t="s">
        <v>117</v>
      </c>
      <c r="C261" s="9" t="s">
        <v>78</v>
      </c>
      <c r="D261" s="9" t="s">
        <v>57</v>
      </c>
      <c r="E261" s="35">
        <v>18265.04</v>
      </c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</row>
    <row r="262" spans="1:22" s="11" customFormat="1" ht="15.75">
      <c r="A262" s="23" t="s">
        <v>298</v>
      </c>
      <c r="B262" s="9" t="s">
        <v>118</v>
      </c>
      <c r="C262" s="9" t="s">
        <v>78</v>
      </c>
      <c r="D262" s="9" t="s">
        <v>35</v>
      </c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</row>
    <row r="263" spans="1:22" s="11" customFormat="1" ht="15.75">
      <c r="A263" s="23" t="s">
        <v>299</v>
      </c>
      <c r="B263" s="9" t="s">
        <v>75</v>
      </c>
      <c r="C263" s="9" t="s">
        <v>78</v>
      </c>
      <c r="D263" s="9" t="s">
        <v>15</v>
      </c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</row>
    <row r="264" spans="1:22" s="11" customFormat="1" ht="15.75">
      <c r="A264" s="23" t="s">
        <v>300</v>
      </c>
      <c r="B264" s="9" t="s">
        <v>119</v>
      </c>
      <c r="C264" s="9" t="s">
        <v>84</v>
      </c>
      <c r="D264" s="40">
        <f>E261/E2</f>
        <v>8.647810236257754</v>
      </c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</row>
    <row r="265" spans="1:22" s="11" customFormat="1" ht="31.5">
      <c r="A265" s="23"/>
      <c r="B265" s="9" t="s">
        <v>117</v>
      </c>
      <c r="C265" s="9" t="s">
        <v>78</v>
      </c>
      <c r="D265" s="40" t="s">
        <v>430</v>
      </c>
      <c r="E265" s="35">
        <v>333.39</v>
      </c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</row>
    <row r="266" spans="1:22" s="11" customFormat="1" ht="15.75">
      <c r="A266" s="23"/>
      <c r="B266" s="9" t="s">
        <v>118</v>
      </c>
      <c r="C266" s="9" t="s">
        <v>78</v>
      </c>
      <c r="D266" s="40" t="s">
        <v>35</v>
      </c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</row>
    <row r="267" spans="1:22" s="11" customFormat="1" ht="15.75">
      <c r="A267" s="23"/>
      <c r="B267" s="9" t="s">
        <v>75</v>
      </c>
      <c r="C267" s="9" t="s">
        <v>78</v>
      </c>
      <c r="D267" s="40" t="s">
        <v>15</v>
      </c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</row>
    <row r="268" spans="1:22" s="11" customFormat="1" ht="15.75">
      <c r="A268" s="23"/>
      <c r="B268" s="9" t="s">
        <v>119</v>
      </c>
      <c r="C268" s="9" t="s">
        <v>84</v>
      </c>
      <c r="D268" s="40">
        <f>E265/E2</f>
        <v>0.15784763978978267</v>
      </c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</row>
    <row r="269" spans="1:22" s="11" customFormat="1" ht="47.25">
      <c r="A269" s="36" t="s">
        <v>335</v>
      </c>
      <c r="B269" s="20" t="s">
        <v>115</v>
      </c>
      <c r="C269" s="20" t="s">
        <v>78</v>
      </c>
      <c r="D269" s="20" t="s">
        <v>58</v>
      </c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</row>
    <row r="270" spans="1:22" s="11" customFormat="1" ht="18.75">
      <c r="A270" s="23" t="s">
        <v>301</v>
      </c>
      <c r="B270" s="9" t="s">
        <v>116</v>
      </c>
      <c r="C270" s="9" t="s">
        <v>84</v>
      </c>
      <c r="D270" s="9">
        <f>E271+E275+E279+E283+E287+E291+E295+E299+E303+E307</f>
        <v>133055.16</v>
      </c>
      <c r="E270" s="35"/>
      <c r="F270" s="29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</row>
    <row r="271" spans="1:22" s="11" customFormat="1" ht="31.5">
      <c r="A271" s="23" t="s">
        <v>302</v>
      </c>
      <c r="B271" s="9" t="s">
        <v>117</v>
      </c>
      <c r="C271" s="9" t="s">
        <v>78</v>
      </c>
      <c r="D271" s="9" t="s">
        <v>59</v>
      </c>
      <c r="E271" s="35">
        <v>0</v>
      </c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</row>
    <row r="272" spans="1:22" s="11" customFormat="1" ht="15.75">
      <c r="A272" s="23" t="s">
        <v>331</v>
      </c>
      <c r="B272" s="9" t="s">
        <v>118</v>
      </c>
      <c r="C272" s="9" t="s">
        <v>78</v>
      </c>
      <c r="D272" s="9" t="s">
        <v>35</v>
      </c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</row>
    <row r="273" spans="1:22" s="11" customFormat="1" ht="15.75">
      <c r="A273" s="23" t="s">
        <v>303</v>
      </c>
      <c r="B273" s="9" t="s">
        <v>75</v>
      </c>
      <c r="C273" s="9" t="s">
        <v>78</v>
      </c>
      <c r="D273" s="9" t="s">
        <v>15</v>
      </c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</row>
    <row r="274" spans="1:22" s="11" customFormat="1" ht="15.75">
      <c r="A274" s="23" t="s">
        <v>304</v>
      </c>
      <c r="B274" s="9" t="s">
        <v>119</v>
      </c>
      <c r="C274" s="9" t="s">
        <v>84</v>
      </c>
      <c r="D274" s="9">
        <v>0</v>
      </c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</row>
    <row r="275" spans="1:22" s="11" customFormat="1" ht="31.5">
      <c r="A275" s="23" t="s">
        <v>305</v>
      </c>
      <c r="B275" s="9" t="s">
        <v>117</v>
      </c>
      <c r="C275" s="9" t="s">
        <v>78</v>
      </c>
      <c r="D275" s="9" t="s">
        <v>61</v>
      </c>
      <c r="E275" s="35">
        <v>0</v>
      </c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</row>
    <row r="276" spans="1:22" s="11" customFormat="1" ht="15.75">
      <c r="A276" s="23" t="s">
        <v>306</v>
      </c>
      <c r="B276" s="9" t="s">
        <v>118</v>
      </c>
      <c r="C276" s="9" t="s">
        <v>78</v>
      </c>
      <c r="D276" s="9" t="s">
        <v>35</v>
      </c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</row>
    <row r="277" spans="1:22" s="11" customFormat="1" ht="15.75">
      <c r="A277" s="23" t="s">
        <v>307</v>
      </c>
      <c r="B277" s="9" t="s">
        <v>75</v>
      </c>
      <c r="C277" s="9" t="s">
        <v>78</v>
      </c>
      <c r="D277" s="9" t="s">
        <v>15</v>
      </c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</row>
    <row r="278" spans="1:22" s="11" customFormat="1" ht="15.75">
      <c r="A278" s="23" t="s">
        <v>308</v>
      </c>
      <c r="B278" s="9" t="s">
        <v>119</v>
      </c>
      <c r="C278" s="9" t="s">
        <v>84</v>
      </c>
      <c r="D278" s="40">
        <f>E275/E2</f>
        <v>0</v>
      </c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</row>
    <row r="279" spans="1:22" s="11" customFormat="1" ht="31.5">
      <c r="A279" s="23" t="s">
        <v>309</v>
      </c>
      <c r="B279" s="9" t="s">
        <v>117</v>
      </c>
      <c r="C279" s="9" t="s">
        <v>78</v>
      </c>
      <c r="D279" s="9" t="s">
        <v>60</v>
      </c>
      <c r="E279" s="35">
        <v>0</v>
      </c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</row>
    <row r="280" spans="1:22" s="11" customFormat="1" ht="15.75">
      <c r="A280" s="23" t="s">
        <v>310</v>
      </c>
      <c r="B280" s="9" t="s">
        <v>118</v>
      </c>
      <c r="C280" s="9" t="s">
        <v>78</v>
      </c>
      <c r="D280" s="9" t="s">
        <v>35</v>
      </c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</row>
    <row r="281" spans="1:22" s="11" customFormat="1" ht="15.75">
      <c r="A281" s="23" t="s">
        <v>311</v>
      </c>
      <c r="B281" s="9" t="s">
        <v>75</v>
      </c>
      <c r="C281" s="9" t="s">
        <v>78</v>
      </c>
      <c r="D281" s="9" t="s">
        <v>15</v>
      </c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</row>
    <row r="282" spans="1:22" s="11" customFormat="1" ht="15.75">
      <c r="A282" s="23" t="s">
        <v>312</v>
      </c>
      <c r="B282" s="9" t="s">
        <v>119</v>
      </c>
      <c r="C282" s="9" t="s">
        <v>84</v>
      </c>
      <c r="D282" s="40">
        <f>E279/E2</f>
        <v>0</v>
      </c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</row>
    <row r="283" spans="1:22" s="11" customFormat="1" ht="31.5">
      <c r="A283" s="23" t="s">
        <v>313</v>
      </c>
      <c r="B283" s="9" t="s">
        <v>117</v>
      </c>
      <c r="C283" s="9" t="s">
        <v>78</v>
      </c>
      <c r="D283" s="9" t="s">
        <v>339</v>
      </c>
      <c r="E283" s="35">
        <v>0</v>
      </c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</row>
    <row r="284" spans="1:22" s="11" customFormat="1" ht="15.75">
      <c r="A284" s="23" t="s">
        <v>314</v>
      </c>
      <c r="B284" s="9" t="s">
        <v>118</v>
      </c>
      <c r="C284" s="9" t="s">
        <v>78</v>
      </c>
      <c r="D284" s="9" t="s">
        <v>35</v>
      </c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</row>
    <row r="285" spans="1:22" s="11" customFormat="1" ht="15.75">
      <c r="A285" s="23" t="s">
        <v>315</v>
      </c>
      <c r="B285" s="9" t="s">
        <v>75</v>
      </c>
      <c r="C285" s="9" t="s">
        <v>78</v>
      </c>
      <c r="D285" s="9" t="s">
        <v>15</v>
      </c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</row>
    <row r="286" spans="1:22" s="11" customFormat="1" ht="15.75">
      <c r="A286" s="23" t="s">
        <v>316</v>
      </c>
      <c r="B286" s="9" t="s">
        <v>119</v>
      </c>
      <c r="C286" s="9" t="s">
        <v>84</v>
      </c>
      <c r="D286" s="9">
        <v>0</v>
      </c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</row>
    <row r="287" spans="1:22" s="11" customFormat="1" ht="31.5">
      <c r="A287" s="23" t="s">
        <v>317</v>
      </c>
      <c r="B287" s="9" t="s">
        <v>117</v>
      </c>
      <c r="C287" s="9" t="s">
        <v>78</v>
      </c>
      <c r="D287" s="9" t="s">
        <v>389</v>
      </c>
      <c r="E287" s="35">
        <v>6065.04</v>
      </c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</row>
    <row r="288" spans="1:22" s="11" customFormat="1" ht="15.75">
      <c r="A288" s="23" t="s">
        <v>318</v>
      </c>
      <c r="B288" s="9" t="s">
        <v>118</v>
      </c>
      <c r="C288" s="9" t="s">
        <v>78</v>
      </c>
      <c r="D288" s="9" t="s">
        <v>35</v>
      </c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</row>
    <row r="289" spans="1:22" s="11" customFormat="1" ht="15.75">
      <c r="A289" s="23" t="s">
        <v>319</v>
      </c>
      <c r="B289" s="9" t="s">
        <v>75</v>
      </c>
      <c r="C289" s="9" t="s">
        <v>78</v>
      </c>
      <c r="D289" s="9" t="s">
        <v>15</v>
      </c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</row>
    <row r="290" spans="1:22" s="11" customFormat="1" ht="15.75">
      <c r="A290" s="23" t="s">
        <v>320</v>
      </c>
      <c r="B290" s="9" t="s">
        <v>119</v>
      </c>
      <c r="C290" s="9" t="s">
        <v>84</v>
      </c>
      <c r="D290" s="40">
        <f>E287/E2</f>
        <v>2.8715685810330953</v>
      </c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</row>
    <row r="291" spans="1:22" s="11" customFormat="1" ht="31.5">
      <c r="A291" s="23" t="s">
        <v>321</v>
      </c>
      <c r="B291" s="9" t="s">
        <v>117</v>
      </c>
      <c r="C291" s="9" t="s">
        <v>78</v>
      </c>
      <c r="D291" s="9" t="s">
        <v>4</v>
      </c>
      <c r="E291" s="35">
        <v>126079.22</v>
      </c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</row>
    <row r="292" spans="1:22" s="11" customFormat="1" ht="15.75">
      <c r="A292" s="23" t="s">
        <v>322</v>
      </c>
      <c r="B292" s="9" t="s">
        <v>118</v>
      </c>
      <c r="C292" s="9" t="s">
        <v>78</v>
      </c>
      <c r="D292" s="9" t="s">
        <v>35</v>
      </c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</row>
    <row r="293" spans="1:22" s="11" customFormat="1" ht="15.75">
      <c r="A293" s="23" t="s">
        <v>323</v>
      </c>
      <c r="B293" s="9" t="s">
        <v>75</v>
      </c>
      <c r="C293" s="9" t="s">
        <v>78</v>
      </c>
      <c r="D293" s="9" t="s">
        <v>15</v>
      </c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</row>
    <row r="294" spans="1:22" s="11" customFormat="1" ht="15.75">
      <c r="A294" s="23" t="s">
        <v>324</v>
      </c>
      <c r="B294" s="9" t="s">
        <v>119</v>
      </c>
      <c r="C294" s="9" t="s">
        <v>84</v>
      </c>
      <c r="D294" s="40">
        <f>E291/E2</f>
        <v>59.69377396903556</v>
      </c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</row>
    <row r="295" spans="1:22" s="11" customFormat="1" ht="31.5">
      <c r="A295" s="23" t="s">
        <v>325</v>
      </c>
      <c r="B295" s="9" t="s">
        <v>117</v>
      </c>
      <c r="C295" s="9" t="s">
        <v>78</v>
      </c>
      <c r="D295" s="9" t="s">
        <v>3</v>
      </c>
      <c r="E295" s="35">
        <v>910.9</v>
      </c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</row>
    <row r="296" spans="1:22" s="11" customFormat="1" ht="15.75">
      <c r="A296" s="23" t="s">
        <v>326</v>
      </c>
      <c r="B296" s="9" t="s">
        <v>118</v>
      </c>
      <c r="C296" s="9" t="s">
        <v>78</v>
      </c>
      <c r="D296" s="9" t="s">
        <v>35</v>
      </c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</row>
    <row r="297" spans="1:22" s="11" customFormat="1" ht="15.75">
      <c r="A297" s="23" t="s">
        <v>327</v>
      </c>
      <c r="B297" s="9" t="s">
        <v>75</v>
      </c>
      <c r="C297" s="9" t="s">
        <v>78</v>
      </c>
      <c r="D297" s="9" t="s">
        <v>15</v>
      </c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</row>
    <row r="298" spans="1:22" s="11" customFormat="1" ht="15.75">
      <c r="A298" s="23" t="s">
        <v>328</v>
      </c>
      <c r="B298" s="9" t="s">
        <v>119</v>
      </c>
      <c r="C298" s="9" t="s">
        <v>84</v>
      </c>
      <c r="D298" s="40">
        <f>E295/E2</f>
        <v>0.43127692817574925</v>
      </c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</row>
    <row r="299" spans="1:22" s="11" customFormat="1" ht="31.5">
      <c r="A299" s="23" t="s">
        <v>330</v>
      </c>
      <c r="B299" s="9" t="s">
        <v>117</v>
      </c>
      <c r="C299" s="9" t="s">
        <v>78</v>
      </c>
      <c r="D299" s="9" t="s">
        <v>62</v>
      </c>
      <c r="E299" s="35">
        <v>0</v>
      </c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</row>
    <row r="300" spans="1:22" s="11" customFormat="1" ht="15.75">
      <c r="A300" s="23" t="s">
        <v>332</v>
      </c>
      <c r="B300" s="9" t="s">
        <v>118</v>
      </c>
      <c r="C300" s="9" t="s">
        <v>78</v>
      </c>
      <c r="D300" s="9" t="s">
        <v>35</v>
      </c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</row>
    <row r="301" spans="1:22" s="11" customFormat="1" ht="15.75">
      <c r="A301" s="23" t="s">
        <v>333</v>
      </c>
      <c r="B301" s="9" t="s">
        <v>75</v>
      </c>
      <c r="C301" s="9" t="s">
        <v>78</v>
      </c>
      <c r="D301" s="9" t="s">
        <v>15</v>
      </c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</row>
    <row r="302" spans="1:22" s="11" customFormat="1" ht="15.75">
      <c r="A302" s="23" t="s">
        <v>334</v>
      </c>
      <c r="B302" s="9" t="s">
        <v>119</v>
      </c>
      <c r="C302" s="9" t="s">
        <v>84</v>
      </c>
      <c r="D302" s="40">
        <f>E299/E2</f>
        <v>0</v>
      </c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</row>
    <row r="303" spans="1:22" s="11" customFormat="1" ht="31.5">
      <c r="A303" s="23" t="s">
        <v>340</v>
      </c>
      <c r="B303" s="9" t="s">
        <v>117</v>
      </c>
      <c r="C303" s="9" t="s">
        <v>78</v>
      </c>
      <c r="D303" s="9" t="s">
        <v>63</v>
      </c>
      <c r="E303" s="35">
        <v>0</v>
      </c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</row>
    <row r="304" spans="1:22" s="11" customFormat="1" ht="15.75">
      <c r="A304" s="23" t="s">
        <v>341</v>
      </c>
      <c r="B304" s="9" t="s">
        <v>118</v>
      </c>
      <c r="C304" s="9" t="s">
        <v>78</v>
      </c>
      <c r="D304" s="9" t="s">
        <v>35</v>
      </c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</row>
    <row r="305" spans="1:22" s="11" customFormat="1" ht="15.75">
      <c r="A305" s="23" t="s">
        <v>342</v>
      </c>
      <c r="B305" s="9" t="s">
        <v>75</v>
      </c>
      <c r="C305" s="9" t="s">
        <v>78</v>
      </c>
      <c r="D305" s="9" t="s">
        <v>15</v>
      </c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</row>
    <row r="306" spans="1:22" s="11" customFormat="1" ht="15.75">
      <c r="A306" s="23" t="s">
        <v>343</v>
      </c>
      <c r="B306" s="9" t="s">
        <v>119</v>
      </c>
      <c r="C306" s="9" t="s">
        <v>84</v>
      </c>
      <c r="D306" s="40">
        <f>E303/E2</f>
        <v>0</v>
      </c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</row>
    <row r="307" spans="1:22" s="11" customFormat="1" ht="31.5">
      <c r="A307" s="23" t="s">
        <v>425</v>
      </c>
      <c r="B307" s="9" t="s">
        <v>117</v>
      </c>
      <c r="C307" s="9" t="s">
        <v>78</v>
      </c>
      <c r="D307" s="9" t="s">
        <v>64</v>
      </c>
      <c r="E307" s="35">
        <v>0</v>
      </c>
      <c r="F307" s="35" t="s">
        <v>384</v>
      </c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</row>
    <row r="308" spans="1:22" s="11" customFormat="1" ht="15.75">
      <c r="A308" s="23" t="s">
        <v>426</v>
      </c>
      <c r="B308" s="9" t="s">
        <v>118</v>
      </c>
      <c r="C308" s="9" t="s">
        <v>78</v>
      </c>
      <c r="D308" s="9" t="s">
        <v>35</v>
      </c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</row>
    <row r="309" spans="1:22" s="11" customFormat="1" ht="15.75">
      <c r="A309" s="23" t="s">
        <v>427</v>
      </c>
      <c r="B309" s="9" t="s">
        <v>75</v>
      </c>
      <c r="C309" s="9" t="s">
        <v>78</v>
      </c>
      <c r="D309" s="9" t="s">
        <v>376</v>
      </c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</row>
    <row r="310" spans="1:22" s="11" customFormat="1" ht="15.75">
      <c r="A310" s="23" t="s">
        <v>428</v>
      </c>
      <c r="B310" s="9" t="s">
        <v>119</v>
      </c>
      <c r="C310" s="9" t="s">
        <v>84</v>
      </c>
      <c r="D310" s="40">
        <f>E307/E2</f>
        <v>0</v>
      </c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</row>
    <row r="311" spans="1:22" s="11" customFormat="1" ht="15.75">
      <c r="A311" s="23"/>
      <c r="B311" s="20" t="s">
        <v>329</v>
      </c>
      <c r="C311" s="9" t="s">
        <v>84</v>
      </c>
      <c r="D311" s="30">
        <f>SUM(D142,D28,D34,D60,D66,D96,D118,D124,D130,D136,D152,D162,D224,D270)</f>
        <v>463629.9274828001</v>
      </c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</row>
    <row r="312" spans="1:4" ht="15.75">
      <c r="A312" s="47" t="s">
        <v>344</v>
      </c>
      <c r="B312" s="47"/>
      <c r="C312" s="47"/>
      <c r="D312" s="47"/>
    </row>
    <row r="313" spans="1:4" ht="15.75">
      <c r="A313" s="7" t="s">
        <v>345</v>
      </c>
      <c r="B313" s="8" t="s">
        <v>346</v>
      </c>
      <c r="C313" s="8" t="s">
        <v>347</v>
      </c>
      <c r="D313" s="44">
        <f>'[1]Управл 2017'!$AA$44</f>
        <v>2</v>
      </c>
    </row>
    <row r="314" spans="1:4" ht="15.75">
      <c r="A314" s="7" t="s">
        <v>348</v>
      </c>
      <c r="B314" s="8" t="s">
        <v>349</v>
      </c>
      <c r="C314" s="8" t="s">
        <v>347</v>
      </c>
      <c r="D314" s="44">
        <f>'[1]Управл 2017'!$AB$44</f>
        <v>2</v>
      </c>
    </row>
    <row r="315" spans="1:4" ht="15.75">
      <c r="A315" s="7" t="s">
        <v>350</v>
      </c>
      <c r="B315" s="8" t="s">
        <v>351</v>
      </c>
      <c r="C315" s="8" t="s">
        <v>347</v>
      </c>
      <c r="D315" s="8">
        <v>0</v>
      </c>
    </row>
    <row r="316" spans="1:4" ht="15.75">
      <c r="A316" s="7" t="s">
        <v>352</v>
      </c>
      <c r="B316" s="8" t="s">
        <v>353</v>
      </c>
      <c r="C316" s="8" t="s">
        <v>84</v>
      </c>
      <c r="D316" s="45">
        <f>'[1]Управл 2017'!$AD$44</f>
        <v>-25882.41</v>
      </c>
    </row>
    <row r="317" spans="1:4" ht="15.75">
      <c r="A317" s="47" t="s">
        <v>354</v>
      </c>
      <c r="B317" s="47"/>
      <c r="C317" s="47"/>
      <c r="D317" s="47"/>
    </row>
    <row r="318" spans="1:4" ht="15.75">
      <c r="A318" s="7" t="s">
        <v>355</v>
      </c>
      <c r="B318" s="8" t="s">
        <v>83</v>
      </c>
      <c r="C318" s="8" t="s">
        <v>84</v>
      </c>
      <c r="D318" s="8">
        <v>0</v>
      </c>
    </row>
    <row r="319" spans="1:4" ht="15.75">
      <c r="A319" s="7" t="s">
        <v>356</v>
      </c>
      <c r="B319" s="8" t="s">
        <v>85</v>
      </c>
      <c r="C319" s="8" t="s">
        <v>84</v>
      </c>
      <c r="D319" s="8">
        <v>0</v>
      </c>
    </row>
    <row r="320" spans="1:4" ht="15.75">
      <c r="A320" s="7" t="s">
        <v>357</v>
      </c>
      <c r="B320" s="8" t="s">
        <v>87</v>
      </c>
      <c r="C320" s="8" t="s">
        <v>84</v>
      </c>
      <c r="D320" s="8">
        <v>0</v>
      </c>
    </row>
    <row r="321" spans="1:4" ht="15.75">
      <c r="A321" s="7" t="s">
        <v>358</v>
      </c>
      <c r="B321" s="8" t="s">
        <v>110</v>
      </c>
      <c r="C321" s="8" t="s">
        <v>84</v>
      </c>
      <c r="D321" s="8">
        <v>0</v>
      </c>
    </row>
    <row r="322" spans="1:4" ht="15.75">
      <c r="A322" s="7" t="s">
        <v>359</v>
      </c>
      <c r="B322" s="8" t="s">
        <v>360</v>
      </c>
      <c r="C322" s="8" t="s">
        <v>84</v>
      </c>
      <c r="D322" s="8">
        <v>0</v>
      </c>
    </row>
    <row r="323" spans="1:4" ht="15.75">
      <c r="A323" s="7" t="s">
        <v>361</v>
      </c>
      <c r="B323" s="8" t="s">
        <v>112</v>
      </c>
      <c r="C323" s="8" t="s">
        <v>84</v>
      </c>
      <c r="D323" s="8">
        <v>0</v>
      </c>
    </row>
    <row r="324" spans="1:4" ht="15.75">
      <c r="A324" s="47" t="s">
        <v>362</v>
      </c>
      <c r="B324" s="47"/>
      <c r="C324" s="47"/>
      <c r="D324" s="47"/>
    </row>
    <row r="325" spans="1:4" ht="15.75">
      <c r="A325" s="7" t="s">
        <v>363</v>
      </c>
      <c r="B325" s="8" t="s">
        <v>346</v>
      </c>
      <c r="C325" s="8" t="s">
        <v>347</v>
      </c>
      <c r="D325" s="8">
        <v>0</v>
      </c>
    </row>
    <row r="326" spans="1:4" ht="15.75">
      <c r="A326" s="7" t="s">
        <v>364</v>
      </c>
      <c r="B326" s="8" t="s">
        <v>349</v>
      </c>
      <c r="C326" s="8" t="s">
        <v>347</v>
      </c>
      <c r="D326" s="8">
        <v>0</v>
      </c>
    </row>
    <row r="327" spans="1:4" ht="15.75">
      <c r="A327" s="7" t="s">
        <v>365</v>
      </c>
      <c r="B327" s="8" t="s">
        <v>366</v>
      </c>
      <c r="C327" s="8" t="s">
        <v>347</v>
      </c>
      <c r="D327" s="8">
        <v>0</v>
      </c>
    </row>
    <row r="328" spans="1:4" ht="15.75">
      <c r="A328" s="7" t="s">
        <v>367</v>
      </c>
      <c r="B328" s="8" t="s">
        <v>353</v>
      </c>
      <c r="C328" s="8" t="s">
        <v>84</v>
      </c>
      <c r="D328" s="8">
        <v>0</v>
      </c>
    </row>
    <row r="329" spans="1:4" ht="15.75">
      <c r="A329" s="47" t="s">
        <v>368</v>
      </c>
      <c r="B329" s="47"/>
      <c r="C329" s="47"/>
      <c r="D329" s="47"/>
    </row>
    <row r="330" spans="1:4" ht="15.75">
      <c r="A330" s="7" t="s">
        <v>369</v>
      </c>
      <c r="B330" s="8" t="s">
        <v>370</v>
      </c>
      <c r="C330" s="8" t="s">
        <v>347</v>
      </c>
      <c r="D330" s="8">
        <v>4</v>
      </c>
    </row>
    <row r="331" spans="1:4" ht="15.75">
      <c r="A331" s="7" t="s">
        <v>371</v>
      </c>
      <c r="B331" s="8" t="s">
        <v>372</v>
      </c>
      <c r="C331" s="8" t="s">
        <v>347</v>
      </c>
      <c r="D331" s="8">
        <v>3</v>
      </c>
    </row>
    <row r="332" spans="1:4" ht="31.5">
      <c r="A332" s="7" t="s">
        <v>373</v>
      </c>
      <c r="B332" s="8" t="s">
        <v>374</v>
      </c>
      <c r="C332" s="8" t="s">
        <v>84</v>
      </c>
      <c r="D332" s="8">
        <v>33855.71</v>
      </c>
    </row>
  </sheetData>
  <sheetProtection/>
  <mergeCells count="8">
    <mergeCell ref="F153:F154"/>
    <mergeCell ref="A329:D329"/>
    <mergeCell ref="A2:D2"/>
    <mergeCell ref="A26:D26"/>
    <mergeCell ref="A8:D8"/>
    <mergeCell ref="A312:D312"/>
    <mergeCell ref="A317:D317"/>
    <mergeCell ref="A324:D32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2019-03-30T12:34:05Z</dcterms:modified>
  <cp:category/>
  <cp:version/>
  <cp:contentType/>
  <cp:contentStatus/>
</cp:coreProperties>
</file>