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<sst xmlns="http://schemas.openxmlformats.org/spreadsheetml/2006/main" count="960" uniqueCount="388">
  <si>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</si>
  <si>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</si>
  <si>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</si>
  <si>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</si>
  <si>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</si>
  <si>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</si>
  <si>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</si>
  <si>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</si>
  <si>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</si>
  <si>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</si>
  <si>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</si>
  <si>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</si>
  <si>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</si>
  <si>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</si>
  <si>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</si>
  <si>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</si>
  <si>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</si>
  <si>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</si>
  <si>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</si>
  <si>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</si>
  <si>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</si>
  <si>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</si>
  <si>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</si>
  <si>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</si>
  <si>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</si>
  <si>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</si>
  <si>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</si>
  <si>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</si>
  <si>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</si>
  <si>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</si>
  <si>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</si>
  <si>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</si>
  <si>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</si>
  <si>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</si>
  <si>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</si>
  <si>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</si>
  <si>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</si>
  <si>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</si>
  <si>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</si>
  <si>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</si>
  <si>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</si>
  <si>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</si>
  <si>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</si>
  <si>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</si>
  <si>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</si>
  <si>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</si>
  <si>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</si>
  <si>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</si>
  <si>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</si>
  <si>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</si>
  <si>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</si>
  <si>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</si>
  <si>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</si>
  <si>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</si>
  <si>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</si>
  <si>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</si>
  <si>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</si>
  <si>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</si>
  <si>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</si>
  <si>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</si>
  <si>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</si>
  <si>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</si>
  <si>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</si>
  <si>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</si>
  <si>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</si>
  <si>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</si>
  <si>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</si>
  <si>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</si>
  <si>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</si>
  <si>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</si>
  <si>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</si>
  <si>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</si>
  <si>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</si>
  <si>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</si>
  <si>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</si>
  <si>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</si>
  <si>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</si>
  <si>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</si>
  <si>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</si>
  <si>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</si>
  <si>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</si>
  <si>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</si>
  <si>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</si>
  <si>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</si>
  <si>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</si>
  <si>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</si>
  <si>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</si>
  <si>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</si>
  <si>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</si>
  <si>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</si>
  <si>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</si>
  <si>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</si>
  <si>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</si>
  <si>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</si>
  <si>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</si>
  <si>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</si>
  <si>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</si>
  <si>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</si>
  <si>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</si>
  <si>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</si>
  <si>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</si>
  <si>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</si>
  <si>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</si>
  <si>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</si>
  <si>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</si>
  <si>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</si>
  <si>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</si>
  <si>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</si>
  <si>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</si>
  <si>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</si>
  <si>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</si>
  <si>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</si>
  <si>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</si>
  <si>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</si>
  <si>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</si>
  <si>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</si>
  <si>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</si>
  <si>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</si>
  <si>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</si>
  <si>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</si>
  <si>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</si>
  <si>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</si>
  <si>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</si>
  <si>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</si>
  <si>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</si>
  <si>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</si>
  <si>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</si>
  <si>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</si>
  <si>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</si>
  <si>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</si>
  <si>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</si>
  <si>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</si>
  <si>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</si>
  <si>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</si>
  <si>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</si>
  <si>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</si>
  <si>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</si>
  <si>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</si>
  <si>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</si>
  <si>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</si>
  <si>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</si>
  <si>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</si>
  <si>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</si>
  <si>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</si>
  <si>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</si>
  <si>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</si>
  <si>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</si>
  <si>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</si>
  <si>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</si>
  <si>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</si>
  <si>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</si>
  <si>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</si>
  <si>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</si>
  <si>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</si>
  <si>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</si>
  <si>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</si>
  <si>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</si>
  <si>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</si>
  <si>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</si>
  <si>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</si>
  <si>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</si>
  <si>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</si>
  <si>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</si>
  <si>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</si>
  <si>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</si>
  <si>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</si>
  <si>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</si>
  <si>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</si>
  <si>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</si>
  <si>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</si>
  <si>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</si>
  <si>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</si>
  <si>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</si>
  <si>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</si>
  <si>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</si>
  <si>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</si>
  <si>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</si>
  <si>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</si>
  <si>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</si>
  <si>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</si>
  <si>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</si>
  <si>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</si>
  <si>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</si>
  <si>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</si>
  <si>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</si>
  <si>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</si>
  <si>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</si>
  <si>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</si>
  <si>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</si>
  <si>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</si>
  <si>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</si>
  <si>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</si>
  <si>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</si>
  <si>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</si>
  <si>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</si>
  <si>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</si>
  <si>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</si>
  <si>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</si>
  <si>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</si>
  <si>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</si>
  <si>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</si>
  <si>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</si>
  <si>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</si>
  <si>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</si>
  <si>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</si>
  <si>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</si>
  <si>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</si>
  <si>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</si>
  <si>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</si>
  <si>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</si>
  <si>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</si>
  <si>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</si>
  <si>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</si>
  <si>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</si>
  <si>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</si>
  <si>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</si>
  <si>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</si>
  <si>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</si>
  <si>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</si>
  <si>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</si>
  <si>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</si>
  <si>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</si>
  <si>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</si>
  <si>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</si>
  <si>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</si>
  <si>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</si>
  <si>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</si>
  <si>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</si>
  <si>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</si>
  <si>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</si>
  <si>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</si>
  <si>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</si>
  <si>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</si>
  <si>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</si>
  <si>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</si>
  <si>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</si>
  <si>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</si>
  <si>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</si>
  <si>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</si>
  <si>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</si>
  <si>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</si>
  <si>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</si>
  <si>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</si>
  <si>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</si>
  <si>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</si>
  <si>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</si>
  <si>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</si>
  <si>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</si>
  <si>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</si>
  <si>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</si>
  <si>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</si>
  <si>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</si>
  <si>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</si>
  <si>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</si>
  <si>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</si>
  <si>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</si>
  <si>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</si>
  <si>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</si>
  <si>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</si>
  <si>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</si>
  <si>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</si>
  <si>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</si>
  <si>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</si>
  <si>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</si>
  <si>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</si>
  <si>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</si>
  <si>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</si>
  <si>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</si>
  <si>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</si>
  <si>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</si>
  <si>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</si>
  <si>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</si>
  <si>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</si>
  <si>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</si>
  <si>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</si>
  <si>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</si>
  <si>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</si>
  <si>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</si>
  <si>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</si>
  <si>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</si>
  <si>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</si>
  <si>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</si>
  <si>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</si>
  <si>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</si>
  <si>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</si>
  <si>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</si>
  <si>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</si>
  <si>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</si>
  <si>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</si>
  <si>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</si>
  <si>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</si>
  <si>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</si>
  <si>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</si>
  <si>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</si>
  <si>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</si>
  <si>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</si>
  <si>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</si>
  <si>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</si>
  <si>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</si>
  <si>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</si>
  <si>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</si>
  <si>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</si>
  <si>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</si>
  <si>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</si>
  <si>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</si>
  <si>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</si>
  <si>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</si>
  <si>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</si>
  <si>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</si>
  <si>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</si>
  <si>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</si>
  <si>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</si>
  <si>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</si>
  <si>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</si>
  <si>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</si>
  <si>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</si>
  <si>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</si>
  <si>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</si>
  <si>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</si>
  <si>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</si>
  <si>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</si>
  <si>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</si>
  <si>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</si>
  <si>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</si>
  <si>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</si>
  <si>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</si>
  <si>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</si>
  <si>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</si>
  <si>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</si>
  <si>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</si>
  <si>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</si>
  <si>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</si>
  <si>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</si>
  <si>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</si>
  <si>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</si>
  <si>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</si>
  <si>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</si>
  <si>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</si>
  <si>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</si>
  <si>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</si>
  <si>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</si>
  <si>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</si>
  <si>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</si>
  <si>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</si>
  <si>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</si>
  <si>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</si>
  <si>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</si>
  <si>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</si>
  <si>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</si>
  <si>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</si>
  <si>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</si>
  <si>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</si>
  <si>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</si>
  <si>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</si>
  <si>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</si>
  <si>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</si>
  <si>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</si>
  <si>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</si>
  <si>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</si>
  <si>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</si>
  <si>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</si>
  <si>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</si>
  <si>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</si>
  <si>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</si>
  <si>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</si>
  <si>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</si>
  <si>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</si>
  <si>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</si>
  <si>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</si>
  <si>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</si>
  <si>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</si>
  <si>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</si>
  <si>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</si>
  <si>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</si>
  <si>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</si>
  <si>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</si>
  <si>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</si>
  <si>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</si>
  <si>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</si>
  <si>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</si>
  <si>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</si>
  <si>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</si>
  <si>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</si>
  <si>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</si>
  <si>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</si>
  <si>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</si>
  <si>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53  ул. Гагарина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</si>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</sst>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3;&#1072;&#1075;&#1072;&#1088;&#1080;&#1085;&#1072;,%20&#1076;.%2053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8">
          <cell r="I28">
            <v>2.6</v>
          </cell>
          <cell r="M28">
            <v>141138.38</v>
          </cell>
          <cell r="P28">
            <v>29954.808000000005</v>
          </cell>
          <cell r="U28">
            <v>33987.186</v>
          </cell>
          <cell r="V28">
            <v>18925.32</v>
          </cell>
          <cell r="Z28">
            <v>36291.402</v>
          </cell>
          <cell r="AA28">
            <v>6</v>
          </cell>
          <cell r="AB28">
            <v>6</v>
          </cell>
          <cell r="AD28">
            <v>-35927.5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1464.95</v>
          </cell>
        </row>
        <row r="24">
          <cell r="D24">
            <v>3174.9099999999744</v>
          </cell>
        </row>
        <row r="25">
          <cell r="D25">
            <v>88238.81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R122">
            <v>212392.21511759996</v>
          </cell>
        </row>
        <row r="123">
          <cell r="R123">
            <v>291416.9557152003</v>
          </cell>
        </row>
        <row r="124">
          <cell r="R124">
            <v>54945.95568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R3">
            <v>3736.6</v>
          </cell>
        </row>
        <row r="37">
          <cell r="R37">
            <v>0.094698</v>
          </cell>
        </row>
        <row r="41">
          <cell r="R41">
            <v>0.099118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70" zoomScaleNormal="90" zoomScaleSheetLayoutView="70" zoomScalePageLayoutView="0" workbookViewId="0" topLeftCell="A1">
      <selection activeCell="U169" sqref="U169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6" t="s">
        <v>386</v>
      </c>
      <c r="B2" s="46"/>
      <c r="C2" s="46"/>
      <c r="D2" s="46"/>
      <c r="E2" s="5">
        <v>3736.6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1464.95</v>
      </c>
    </row>
    <row r="10" spans="1:5" ht="15.75">
      <c r="A10" s="7" t="s">
        <v>61</v>
      </c>
      <c r="B10" s="8" t="s">
        <v>77</v>
      </c>
      <c r="C10" s="8" t="s">
        <v>76</v>
      </c>
      <c r="D10" s="37">
        <f>'[2]по форме'!$D$24</f>
        <v>3174.9099999999744</v>
      </c>
      <c r="E10" s="1">
        <f>D16-D251</f>
        <v>-44800.07987439982</v>
      </c>
    </row>
    <row r="11" spans="1:4" ht="15.75">
      <c r="A11" s="7" t="s">
        <v>78</v>
      </c>
      <c r="B11" s="8" t="s">
        <v>79</v>
      </c>
      <c r="C11" s="8" t="s">
        <v>76</v>
      </c>
      <c r="D11" s="38">
        <f>'[2]по форме'!$D$25</f>
        <v>88238.81</v>
      </c>
    </row>
    <row r="12" spans="1:4" ht="31.5">
      <c r="A12" s="7" t="s">
        <v>80</v>
      </c>
      <c r="B12" s="8" t="s">
        <v>81</v>
      </c>
      <c r="C12" s="8" t="s">
        <v>76</v>
      </c>
      <c r="D12" s="38">
        <f>D13+D14+D15</f>
        <v>558755.1265128002</v>
      </c>
    </row>
    <row r="13" spans="1:4" ht="15.75">
      <c r="A13" s="7" t="s">
        <v>97</v>
      </c>
      <c r="B13" s="10" t="s">
        <v>82</v>
      </c>
      <c r="C13" s="8" t="s">
        <v>76</v>
      </c>
      <c r="D13" s="38">
        <f>'[3]ук(2016)'!$R$123</f>
        <v>291416.9557152003</v>
      </c>
    </row>
    <row r="14" spans="1:4" ht="15.75">
      <c r="A14" s="7" t="s">
        <v>98</v>
      </c>
      <c r="B14" s="10" t="s">
        <v>83</v>
      </c>
      <c r="C14" s="8" t="s">
        <v>76</v>
      </c>
      <c r="D14" s="38">
        <f>'[3]ук(2016)'!$R$122</f>
        <v>212392.21511759996</v>
      </c>
    </row>
    <row r="15" spans="1:4" ht="15.75">
      <c r="A15" s="7" t="s">
        <v>99</v>
      </c>
      <c r="B15" s="10" t="s">
        <v>84</v>
      </c>
      <c r="C15" s="8" t="s">
        <v>76</v>
      </c>
      <c r="D15" s="38">
        <f>'[3]ук(2016)'!$R$124</f>
        <v>54945.95568</v>
      </c>
    </row>
    <row r="16" spans="1:4" ht="15.75">
      <c r="A16" s="10" t="s">
        <v>85</v>
      </c>
      <c r="B16" s="10" t="s">
        <v>86</v>
      </c>
      <c r="C16" s="10" t="s">
        <v>76</v>
      </c>
      <c r="D16" s="39">
        <f>D17</f>
        <v>381689.2465128002</v>
      </c>
    </row>
    <row r="17" spans="1:4" ht="31.5">
      <c r="A17" s="10" t="s">
        <v>62</v>
      </c>
      <c r="B17" s="10" t="s">
        <v>100</v>
      </c>
      <c r="C17" s="10" t="s">
        <v>76</v>
      </c>
      <c r="D17" s="39">
        <f>D12-D25+D256+D272</f>
        <v>381689.2465128002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9">
        <f>D16+D10+D9</f>
        <v>386329.1065128002</v>
      </c>
    </row>
    <row r="23" spans="1:4" ht="15.75">
      <c r="A23" s="10" t="s">
        <v>94</v>
      </c>
      <c r="B23" s="10" t="s">
        <v>102</v>
      </c>
      <c r="C23" s="10" t="s">
        <v>76</v>
      </c>
      <c r="D23" s="39">
        <f>'[1]Управл 2017'!$I$28</f>
        <v>2.6</v>
      </c>
    </row>
    <row r="24" spans="1:4" ht="15.75">
      <c r="A24" s="10" t="s">
        <v>95</v>
      </c>
      <c r="B24" s="10" t="s">
        <v>103</v>
      </c>
      <c r="C24" s="10" t="s">
        <v>76</v>
      </c>
      <c r="D24" s="39">
        <f>D22-D251</f>
        <v>-40160.21987439983</v>
      </c>
    </row>
    <row r="25" spans="1:5" ht="15.75">
      <c r="A25" s="10" t="s">
        <v>96</v>
      </c>
      <c r="B25" s="10" t="s">
        <v>104</v>
      </c>
      <c r="C25" s="10" t="s">
        <v>76</v>
      </c>
      <c r="D25" s="39">
        <f>'[1]Управл 2017'!$M$28</f>
        <v>141138.38</v>
      </c>
      <c r="E25" s="1"/>
    </row>
    <row r="26" spans="1:22" s="11" customFormat="1" ht="35.25" customHeight="1">
      <c r="A26" s="47" t="s">
        <v>105</v>
      </c>
      <c r="B26" s="47"/>
      <c r="C26" s="47"/>
      <c r="D26" s="47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E28</f>
        <v>33987.186</v>
      </c>
      <c r="E28" s="31">
        <f>'[1]Управл 2017'!$U$28</f>
        <v>33987.186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40">
        <f>E28/E2</f>
        <v>9.095751752930472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6" t="s">
        <v>118</v>
      </c>
      <c r="B33" s="20" t="s">
        <v>107</v>
      </c>
      <c r="C33" s="20" t="s">
        <v>70</v>
      </c>
      <c r="D33" s="20" t="s">
        <v>13</v>
      </c>
      <c r="E33" s="21" t="s">
        <v>328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41">
        <f>E35+E39+E43+E47+E51+E55</f>
        <v>6172.35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5">
        <f>201.78</f>
        <v>201.78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24">
        <f>E35/E2</f>
        <v>0.05400096344270192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327</v>
      </c>
      <c r="E39" s="35">
        <v>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24">
        <f>E39/E2</f>
        <v>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5">
        <f>1697.31</f>
        <v>1697.31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41">
        <f>E43/E2</f>
        <v>0.45423914788845476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1" customFormat="1" ht="31.5">
      <c r="A47" s="23" t="s">
        <v>342</v>
      </c>
      <c r="B47" s="9" t="s">
        <v>109</v>
      </c>
      <c r="C47" s="9" t="s">
        <v>70</v>
      </c>
      <c r="D47" s="9" t="s">
        <v>16</v>
      </c>
      <c r="E47" s="35">
        <f>4273.26</f>
        <v>4273.26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1" customFormat="1" ht="15.75">
      <c r="A48" s="23" t="s">
        <v>343</v>
      </c>
      <c r="B48" s="9" t="s">
        <v>110</v>
      </c>
      <c r="C48" s="9" t="s">
        <v>70</v>
      </c>
      <c r="D48" s="9" t="s">
        <v>17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1" customFormat="1" ht="15.75">
      <c r="A49" s="23" t="s">
        <v>344</v>
      </c>
      <c r="B49" s="9" t="s">
        <v>67</v>
      </c>
      <c r="C49" s="9" t="s">
        <v>70</v>
      </c>
      <c r="D49" s="9" t="s">
        <v>12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1" customFormat="1" ht="15.75">
      <c r="A50" s="23" t="s">
        <v>345</v>
      </c>
      <c r="B50" s="9" t="s">
        <v>111</v>
      </c>
      <c r="C50" s="9" t="s">
        <v>76</v>
      </c>
      <c r="D50" s="24">
        <f>E47/E2</f>
        <v>1.143622544559225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1" customFormat="1" ht="47.25">
      <c r="A51" s="23" t="s">
        <v>346</v>
      </c>
      <c r="B51" s="9" t="s">
        <v>109</v>
      </c>
      <c r="C51" s="9" t="s">
        <v>70</v>
      </c>
      <c r="D51" s="24" t="s">
        <v>330</v>
      </c>
      <c r="E51" s="35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1" customFormat="1" ht="15.75">
      <c r="A52" s="23" t="s">
        <v>347</v>
      </c>
      <c r="B52" s="9" t="s">
        <v>110</v>
      </c>
      <c r="C52" s="9" t="s">
        <v>70</v>
      </c>
      <c r="D52" s="24" t="s">
        <v>150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1" customFormat="1" ht="15.75">
      <c r="A53" s="23" t="s">
        <v>348</v>
      </c>
      <c r="B53" s="9" t="s">
        <v>67</v>
      </c>
      <c r="C53" s="9" t="s">
        <v>70</v>
      </c>
      <c r="D53" s="24" t="s">
        <v>12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1" customFormat="1" ht="15.75">
      <c r="A54" s="23" t="s">
        <v>349</v>
      </c>
      <c r="B54" s="9" t="s">
        <v>111</v>
      </c>
      <c r="C54" s="9" t="s">
        <v>76</v>
      </c>
      <c r="D54" s="24">
        <f>E51/E2</f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1" customFormat="1" ht="31.5">
      <c r="A55" s="23" t="s">
        <v>350</v>
      </c>
      <c r="B55" s="9" t="s">
        <v>109</v>
      </c>
      <c r="C55" s="9" t="s">
        <v>70</v>
      </c>
      <c r="D55" s="24" t="s">
        <v>329</v>
      </c>
      <c r="E55" s="35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1" customFormat="1" ht="15.75">
      <c r="A56" s="23" t="s">
        <v>351</v>
      </c>
      <c r="B56" s="9" t="s">
        <v>110</v>
      </c>
      <c r="C56" s="9" t="s">
        <v>70</v>
      </c>
      <c r="D56" s="24" t="s">
        <v>150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1" customFormat="1" ht="15.75">
      <c r="A57" s="23" t="s">
        <v>352</v>
      </c>
      <c r="B57" s="9" t="s">
        <v>67</v>
      </c>
      <c r="C57" s="9" t="s">
        <v>70</v>
      </c>
      <c r="D57" s="24" t="s">
        <v>12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1" customFormat="1" ht="15.75">
      <c r="A58" s="23" t="s">
        <v>353</v>
      </c>
      <c r="B58" s="9" t="s">
        <v>111</v>
      </c>
      <c r="C58" s="9" t="s">
        <v>76</v>
      </c>
      <c r="D58" s="24">
        <f>E55/E2</f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2" customFormat="1" ht="24.75" customHeight="1">
      <c r="A59" s="36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24">
        <f>E60</f>
        <v>29954.808000000005</v>
      </c>
      <c r="E60" s="32">
        <f>'[1]Управл 2017'!$P$28</f>
        <v>29954.808000000005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2">
        <f>E60/E2</f>
        <v>8.016594765294654</v>
      </c>
      <c r="E64" s="21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2" customFormat="1" ht="15.75">
      <c r="A65" s="36" t="s">
        <v>138</v>
      </c>
      <c r="B65" s="20" t="s">
        <v>107</v>
      </c>
      <c r="C65" s="20" t="s">
        <v>70</v>
      </c>
      <c r="D65" s="20" t="s">
        <v>382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9">
        <v>0</v>
      </c>
      <c r="E66" s="21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381</v>
      </c>
      <c r="E67" s="21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9">
        <v>0</v>
      </c>
      <c r="E70" s="21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2" customFormat="1" ht="15.75">
      <c r="A71" s="36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54945.96</v>
      </c>
      <c r="E72" s="21">
        <v>54945.96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42">
        <f>E72/E2</f>
        <v>14.704801156131243</v>
      </c>
      <c r="E76" s="21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2" customFormat="1" ht="31.5">
      <c r="A77" s="36" t="s">
        <v>151</v>
      </c>
      <c r="B77" s="20" t="s">
        <v>107</v>
      </c>
      <c r="C77" s="20" t="s">
        <v>70</v>
      </c>
      <c r="D77" s="20" t="s">
        <v>57</v>
      </c>
      <c r="E77" s="21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E79</f>
        <v>13827.25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35">
        <f>13827.25</f>
        <v>13827.25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42">
        <f>E79/E2</f>
        <v>3.7004897500401435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2" customFormat="1" ht="31.5">
      <c r="A83" s="36" t="s">
        <v>158</v>
      </c>
      <c r="B83" s="20" t="s">
        <v>107</v>
      </c>
      <c r="C83" s="20" t="s">
        <v>70</v>
      </c>
      <c r="D83" s="20" t="s">
        <v>58</v>
      </c>
      <c r="E83" s="35">
        <f>4429.31+4125.62</f>
        <v>8554.93</v>
      </c>
      <c r="F83" s="21" t="s">
        <v>339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v>4429.3</v>
      </c>
      <c r="E84" s="35"/>
      <c r="F84" s="35">
        <v>76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42">
        <f>E83/F84</f>
        <v>112.56486842105264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22" customFormat="1" ht="15.75">
      <c r="A89" s="36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24">
        <f>E91+E95</f>
        <v>55216.722</v>
      </c>
      <c r="E90" s="21"/>
      <c r="F90" s="21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2">
        <f>'[1]Управл 2017'!$V$28</f>
        <v>18925.32</v>
      </c>
      <c r="F91" s="21" t="s">
        <v>341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21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21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42">
        <f>E91/E2</f>
        <v>5.06485039875823</v>
      </c>
      <c r="E94" s="21"/>
      <c r="F94" s="21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2">
        <f>'[1]Управл 2017'!$Z$28</f>
        <v>36291.402</v>
      </c>
      <c r="F95" s="21" t="s">
        <v>341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42">
        <f>E95/E2</f>
        <v>9.712412888722369</v>
      </c>
      <c r="E98" s="21"/>
      <c r="F98" s="21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2" customFormat="1" ht="47.25">
      <c r="A99" s="36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340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v>0</v>
      </c>
      <c r="E100" s="35"/>
      <c r="F100" s="9">
        <v>0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5">
        <v>0</v>
      </c>
      <c r="F101" s="44" t="s">
        <v>378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5"/>
      <c r="F102" s="44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42">
        <v>0</v>
      </c>
      <c r="E104" s="35"/>
      <c r="F104" s="9" t="s">
        <v>340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5">
        <v>0</v>
      </c>
      <c r="F105" s="9">
        <v>0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42">
        <v>0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2" customFormat="1" ht="63">
      <c r="A109" s="36" t="s">
        <v>185</v>
      </c>
      <c r="B109" s="20" t="s">
        <v>107</v>
      </c>
      <c r="C109" s="20" t="s">
        <v>70</v>
      </c>
      <c r="D109" s="20" t="s">
        <v>29</v>
      </c>
      <c r="E109" s="21"/>
      <c r="F109" s="35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24">
        <f>E111+E115+E123+E127+E131+E135+E139+E143+E147+E151+E155+E159+E163+E119</f>
        <v>95336.13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5">
        <f>1928.27</f>
        <v>1928.27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42">
        <f>E111/E2</f>
        <v>0.5160493496761762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33">
        <f>8911.79</f>
        <v>8911.79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42">
        <f>E115/E2</f>
        <v>2.3849997323770276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1" customFormat="1" ht="31.5">
      <c r="A119" s="23"/>
      <c r="B119" s="9" t="s">
        <v>109</v>
      </c>
      <c r="C119" s="9" t="s">
        <v>70</v>
      </c>
      <c r="D119" s="42" t="s">
        <v>387</v>
      </c>
      <c r="E119" s="35">
        <v>1790.77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1" customFormat="1" ht="15.75">
      <c r="A120" s="23"/>
      <c r="B120" s="9" t="s">
        <v>110</v>
      </c>
      <c r="C120" s="9" t="s">
        <v>70</v>
      </c>
      <c r="D120" s="42" t="s">
        <v>27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1" customFormat="1" ht="15.75">
      <c r="A121" s="23"/>
      <c r="B121" s="9" t="s">
        <v>67</v>
      </c>
      <c r="C121" s="9" t="s">
        <v>70</v>
      </c>
      <c r="D121" s="42" t="s">
        <v>12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1" customFormat="1" ht="15.75">
      <c r="A122" s="23"/>
      <c r="B122" s="9" t="s">
        <v>111</v>
      </c>
      <c r="C122" s="9" t="s">
        <v>76</v>
      </c>
      <c r="D122" s="42">
        <f>E119/E2</f>
        <v>0.4792511909222288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5">
        <f>2911.37</f>
        <v>2911.37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42">
        <f>E123/E2</f>
        <v>0.7791494941925815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5">
        <f>28851.86</f>
        <v>28851.86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42">
        <f>E127/E2</f>
        <v>7.721420542739389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5">
        <f>11921.27+11759.34</f>
        <v>23680.61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42">
        <f>E131/E2</f>
        <v>6.33747524487502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5">
        <f>12726.86</f>
        <v>12726.86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42">
        <f>E135/E2</f>
        <v>3.406000107049189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5">
        <f>6460.58</f>
        <v>6460.58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42">
        <f>E139/E2</f>
        <v>1.7289996253278381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5">
        <f>5055.62</f>
        <v>5055.62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42">
        <f>E143/E2</f>
        <v>1.3530000535245945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1" customFormat="1" ht="31.5">
      <c r="A147" s="23" t="s">
        <v>354</v>
      </c>
      <c r="B147" s="9" t="s">
        <v>109</v>
      </c>
      <c r="C147" s="9" t="s">
        <v>70</v>
      </c>
      <c r="D147" s="9" t="s">
        <v>336</v>
      </c>
      <c r="E147" s="35">
        <v>2551.35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1" customFormat="1" ht="15.75">
      <c r="A148" s="23" t="s">
        <v>355</v>
      </c>
      <c r="B148" s="9" t="s">
        <v>110</v>
      </c>
      <c r="C148" s="9" t="s">
        <v>70</v>
      </c>
      <c r="D148" s="9" t="s">
        <v>34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1" customFormat="1" ht="15.75">
      <c r="A149" s="23" t="s">
        <v>356</v>
      </c>
      <c r="B149" s="9" t="s">
        <v>67</v>
      </c>
      <c r="C149" s="9" t="s">
        <v>70</v>
      </c>
      <c r="D149" s="9" t="s">
        <v>12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1" customFormat="1" ht="15.75">
      <c r="A150" s="23" t="s">
        <v>357</v>
      </c>
      <c r="B150" s="9" t="s">
        <v>111</v>
      </c>
      <c r="C150" s="9" t="s">
        <v>76</v>
      </c>
      <c r="D150" s="42">
        <f>E147/E2</f>
        <v>0.6827998715409731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1" customFormat="1" ht="31.5">
      <c r="A151" s="23" t="s">
        <v>358</v>
      </c>
      <c r="B151" s="9" t="s">
        <v>109</v>
      </c>
      <c r="C151" s="9" t="s">
        <v>70</v>
      </c>
      <c r="D151" s="42" t="s">
        <v>335</v>
      </c>
      <c r="E151" s="35">
        <f>467.05</f>
        <v>467.05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1" customFormat="1" ht="15.75">
      <c r="A152" s="23" t="s">
        <v>359</v>
      </c>
      <c r="B152" s="9" t="s">
        <v>110</v>
      </c>
      <c r="C152" s="9" t="s">
        <v>70</v>
      </c>
      <c r="D152" s="42" t="s">
        <v>34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1" customFormat="1" ht="15.75">
      <c r="A153" s="23" t="s">
        <v>360</v>
      </c>
      <c r="B153" s="9" t="s">
        <v>67</v>
      </c>
      <c r="C153" s="9" t="s">
        <v>70</v>
      </c>
      <c r="D153" s="42" t="s">
        <v>12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1" customFormat="1" ht="15.75">
      <c r="A154" s="23" t="s">
        <v>361</v>
      </c>
      <c r="B154" s="9" t="s">
        <v>111</v>
      </c>
      <c r="C154" s="9" t="s">
        <v>76</v>
      </c>
      <c r="D154" s="42">
        <f>E151/E2</f>
        <v>0.12499330942568111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1" customFormat="1" ht="31.5">
      <c r="A155" s="23" t="s">
        <v>362</v>
      </c>
      <c r="B155" s="9" t="s">
        <v>109</v>
      </c>
      <c r="C155" s="9" t="s">
        <v>70</v>
      </c>
      <c r="D155" s="42" t="s">
        <v>337</v>
      </c>
      <c r="E155" s="35">
        <v>0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1" customFormat="1" ht="15.75">
      <c r="A156" s="23" t="s">
        <v>363</v>
      </c>
      <c r="B156" s="9" t="s">
        <v>110</v>
      </c>
      <c r="C156" s="9" t="s">
        <v>70</v>
      </c>
      <c r="D156" s="42" t="s">
        <v>27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1" customFormat="1" ht="15.75">
      <c r="A157" s="23" t="s">
        <v>364</v>
      </c>
      <c r="B157" s="9" t="s">
        <v>67</v>
      </c>
      <c r="C157" s="9" t="s">
        <v>70</v>
      </c>
      <c r="D157" s="42" t="s">
        <v>12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1" customFormat="1" ht="15.75">
      <c r="A158" s="23" t="s">
        <v>365</v>
      </c>
      <c r="B158" s="9" t="s">
        <v>111</v>
      </c>
      <c r="C158" s="9" t="s">
        <v>76</v>
      </c>
      <c r="D158" s="42">
        <f>E155/E2</f>
        <v>0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1" customFormat="1" ht="31.5">
      <c r="A159" s="23" t="s">
        <v>366</v>
      </c>
      <c r="B159" s="9" t="s">
        <v>109</v>
      </c>
      <c r="C159" s="9" t="s">
        <v>70</v>
      </c>
      <c r="D159" s="42" t="s">
        <v>334</v>
      </c>
      <c r="E159" s="35">
        <v>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1" customFormat="1" ht="15.75">
      <c r="A160" s="23" t="s">
        <v>367</v>
      </c>
      <c r="B160" s="9" t="s">
        <v>110</v>
      </c>
      <c r="C160" s="9" t="s">
        <v>70</v>
      </c>
      <c r="D160" s="42" t="s">
        <v>27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1" customFormat="1" ht="15.75">
      <c r="A161" s="23" t="s">
        <v>368</v>
      </c>
      <c r="B161" s="9" t="s">
        <v>67</v>
      </c>
      <c r="C161" s="9" t="s">
        <v>70</v>
      </c>
      <c r="D161" s="42" t="s">
        <v>12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1" customFormat="1" ht="15.75">
      <c r="A162" s="23" t="s">
        <v>369</v>
      </c>
      <c r="B162" s="9" t="s">
        <v>111</v>
      </c>
      <c r="C162" s="9" t="s">
        <v>76</v>
      </c>
      <c r="D162" s="42">
        <f>E159/E2</f>
        <v>0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1" customFormat="1" ht="31.5">
      <c r="A163" s="23" t="s">
        <v>370</v>
      </c>
      <c r="B163" s="9" t="s">
        <v>109</v>
      </c>
      <c r="C163" s="9" t="s">
        <v>70</v>
      </c>
      <c r="D163" s="9" t="s">
        <v>331</v>
      </c>
      <c r="E163" s="35">
        <v>0</v>
      </c>
      <c r="F163" s="27">
        <v>0</v>
      </c>
      <c r="G163" s="28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1" customFormat="1" ht="15.75">
      <c r="A164" s="23" t="s">
        <v>371</v>
      </c>
      <c r="B164" s="9" t="s">
        <v>110</v>
      </c>
      <c r="C164" s="9" t="s">
        <v>70</v>
      </c>
      <c r="D164" s="9" t="s">
        <v>27</v>
      </c>
      <c r="E164" s="35"/>
      <c r="F164" s="26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1" customFormat="1" ht="15.75">
      <c r="A165" s="23" t="s">
        <v>372</v>
      </c>
      <c r="B165" s="9" t="s">
        <v>67</v>
      </c>
      <c r="C165" s="9" t="s">
        <v>70</v>
      </c>
      <c r="D165" s="9" t="s">
        <v>12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1" customFormat="1" ht="15.75">
      <c r="A166" s="23" t="s">
        <v>373</v>
      </c>
      <c r="B166" s="9" t="s">
        <v>111</v>
      </c>
      <c r="C166" s="9" t="s">
        <v>76</v>
      </c>
      <c r="D166" s="42">
        <f>E163/E2</f>
        <v>0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1" customFormat="1" ht="47.25">
      <c r="A167" s="36" t="s">
        <v>219</v>
      </c>
      <c r="B167" s="20" t="s">
        <v>107</v>
      </c>
      <c r="C167" s="20" t="s">
        <v>70</v>
      </c>
      <c r="D167" s="20" t="s">
        <v>41</v>
      </c>
      <c r="E167" s="21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34">
        <f>E169+E173+E177+E181+E185+E189+E193+E197+E201+E205</f>
        <v>73209.1003872</v>
      </c>
      <c r="E168" s="21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f>2148.426</f>
        <v>2148.426</v>
      </c>
      <c r="F169" s="35">
        <v>1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42">
        <f>E169/F169</f>
        <v>2148.426</v>
      </c>
      <c r="E172" s="21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1" customFormat="1" ht="31.5">
      <c r="A173" s="23"/>
      <c r="B173" s="9" t="s">
        <v>109</v>
      </c>
      <c r="C173" s="9" t="s">
        <v>70</v>
      </c>
      <c r="D173" s="9" t="s">
        <v>380</v>
      </c>
      <c r="E173" s="32">
        <f>('[4]ук(2016)'!$R$37+'[4]ук(2016)'!$R$41)*12*'[4]ук(2016)'!$R$3</f>
        <v>8690.5543872</v>
      </c>
      <c r="F173" s="35">
        <v>1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1" customFormat="1" ht="15.75">
      <c r="A176" s="23"/>
      <c r="B176" s="9" t="s">
        <v>111</v>
      </c>
      <c r="C176" s="9" t="s">
        <v>76</v>
      </c>
      <c r="D176" s="42">
        <f>E173/F173</f>
        <v>8690.5543872</v>
      </c>
      <c r="E176" s="21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1" customFormat="1" ht="31.5">
      <c r="A177" s="23" t="s">
        <v>225</v>
      </c>
      <c r="B177" s="9" t="s">
        <v>109</v>
      </c>
      <c r="C177" s="9" t="s">
        <v>70</v>
      </c>
      <c r="D177" s="9" t="s">
        <v>44</v>
      </c>
      <c r="E177" s="35">
        <v>1251.01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42">
        <f>E177/E2</f>
        <v>0.33479901514746024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5">
        <v>1479.25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42">
        <f>E181/E2</f>
        <v>0.39588128244928544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5">
        <v>3118.94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42">
        <f>E185/E2</f>
        <v>0.8346999946475406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324</v>
      </c>
      <c r="E189" s="35">
        <v>1251.45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42">
        <f>E189/E2</f>
        <v>0.3349167692554729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1" customFormat="1" ht="31.5">
      <c r="A193" s="23" t="s">
        <v>242</v>
      </c>
      <c r="B193" s="9" t="s">
        <v>109</v>
      </c>
      <c r="C193" s="9" t="s">
        <v>70</v>
      </c>
      <c r="D193" s="9" t="s">
        <v>47</v>
      </c>
      <c r="E193" s="35">
        <v>7179.5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1" customFormat="1" ht="15.75">
      <c r="A194" s="23" t="s">
        <v>239</v>
      </c>
      <c r="B194" s="9" t="s">
        <v>110</v>
      </c>
      <c r="C194" s="9" t="s">
        <v>70</v>
      </c>
      <c r="D194" s="9" t="s">
        <v>27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1" customFormat="1" ht="15.75">
      <c r="A195" s="23" t="s">
        <v>243</v>
      </c>
      <c r="B195" s="9" t="s">
        <v>67</v>
      </c>
      <c r="C195" s="9" t="s">
        <v>70</v>
      </c>
      <c r="D195" s="9" t="s">
        <v>12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1" customFormat="1" ht="15.75">
      <c r="A196" s="23" t="s">
        <v>244</v>
      </c>
      <c r="B196" s="9" t="s">
        <v>111</v>
      </c>
      <c r="C196" s="9" t="s">
        <v>76</v>
      </c>
      <c r="D196" s="42">
        <f>E193/E2</f>
        <v>1.9213991329015683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1" customFormat="1" ht="31.5">
      <c r="A197" s="23" t="s">
        <v>245</v>
      </c>
      <c r="B197" s="9" t="s">
        <v>109</v>
      </c>
      <c r="C197" s="9" t="s">
        <v>70</v>
      </c>
      <c r="D197" s="9" t="s">
        <v>48</v>
      </c>
      <c r="E197" s="35">
        <v>204.68</v>
      </c>
      <c r="F197" s="35" t="s">
        <v>332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1" customFormat="1" ht="15.75">
      <c r="A198" s="23" t="s">
        <v>246</v>
      </c>
      <c r="B198" s="9" t="s">
        <v>110</v>
      </c>
      <c r="C198" s="9" t="s">
        <v>70</v>
      </c>
      <c r="D198" s="9" t="s">
        <v>27</v>
      </c>
      <c r="E198" s="35"/>
      <c r="F198" s="35" t="s">
        <v>12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1" customFormat="1" ht="15.75">
      <c r="A199" s="23" t="s">
        <v>247</v>
      </c>
      <c r="B199" s="9" t="s">
        <v>67</v>
      </c>
      <c r="C199" s="9" t="s">
        <v>70</v>
      </c>
      <c r="D199" s="9" t="s">
        <v>12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1" customFormat="1" ht="15.75">
      <c r="A200" s="23" t="s">
        <v>248</v>
      </c>
      <c r="B200" s="9" t="s">
        <v>111</v>
      </c>
      <c r="C200" s="9" t="s">
        <v>76</v>
      </c>
      <c r="D200" s="42">
        <f>E197/E2</f>
        <v>0.05477707006369427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1" customFormat="1" ht="31.5">
      <c r="A201" s="23" t="s">
        <v>249</v>
      </c>
      <c r="B201" s="9" t="s">
        <v>109</v>
      </c>
      <c r="C201" s="9" t="s">
        <v>70</v>
      </c>
      <c r="D201" s="9" t="s">
        <v>49</v>
      </c>
      <c r="E201" s="35">
        <v>47623.63</v>
      </c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1" customFormat="1" ht="15.75">
      <c r="A202" s="23" t="s">
        <v>250</v>
      </c>
      <c r="B202" s="9" t="s">
        <v>110</v>
      </c>
      <c r="C202" s="9" t="s">
        <v>70</v>
      </c>
      <c r="D202" s="9" t="s">
        <v>27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1" customFormat="1" ht="15.75">
      <c r="A203" s="23" t="s">
        <v>251</v>
      </c>
      <c r="B203" s="9" t="s">
        <v>67</v>
      </c>
      <c r="C203" s="9" t="s">
        <v>70</v>
      </c>
      <c r="D203" s="9" t="s">
        <v>12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1" customFormat="1" ht="15.75">
      <c r="A204" s="23" t="s">
        <v>252</v>
      </c>
      <c r="B204" s="9" t="s">
        <v>111</v>
      </c>
      <c r="C204" s="9" t="s">
        <v>76</v>
      </c>
      <c r="D204" s="42">
        <f>E201/E2</f>
        <v>12.745177434030937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1" customFormat="1" ht="31.5">
      <c r="A205" s="23"/>
      <c r="B205" s="9" t="s">
        <v>109</v>
      </c>
      <c r="C205" s="9" t="s">
        <v>70</v>
      </c>
      <c r="D205" s="42" t="s">
        <v>379</v>
      </c>
      <c r="E205" s="35">
        <v>261.66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1" customFormat="1" ht="15.75">
      <c r="A206" s="23"/>
      <c r="B206" s="9" t="s">
        <v>110</v>
      </c>
      <c r="C206" s="9" t="s">
        <v>70</v>
      </c>
      <c r="D206" s="42" t="s">
        <v>27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1" customFormat="1" ht="15.75">
      <c r="A207" s="23"/>
      <c r="B207" s="9" t="s">
        <v>67</v>
      </c>
      <c r="C207" s="9" t="s">
        <v>70</v>
      </c>
      <c r="D207" s="42" t="s">
        <v>12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1" customFormat="1" ht="15.75">
      <c r="A208" s="23"/>
      <c r="B208" s="9" t="s">
        <v>111</v>
      </c>
      <c r="C208" s="9" t="s">
        <v>76</v>
      </c>
      <c r="D208" s="42">
        <f>E205/E2</f>
        <v>0.07002622705133009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1" customFormat="1" ht="47.25">
      <c r="A209" s="36" t="s">
        <v>287</v>
      </c>
      <c r="B209" s="20" t="s">
        <v>107</v>
      </c>
      <c r="C209" s="20" t="s">
        <v>70</v>
      </c>
      <c r="D209" s="20" t="s">
        <v>50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1" customFormat="1" ht="18.75">
      <c r="A210" s="23" t="s">
        <v>253</v>
      </c>
      <c r="B210" s="9" t="s">
        <v>108</v>
      </c>
      <c r="C210" s="9" t="s">
        <v>76</v>
      </c>
      <c r="D210" s="9">
        <f>E211+E215+E219+E223+E227+E231+E235+E239+E243+E247</f>
        <v>59410.52</v>
      </c>
      <c r="E210" s="35"/>
      <c r="F210" s="29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1" customFormat="1" ht="31.5">
      <c r="A211" s="23" t="s">
        <v>254</v>
      </c>
      <c r="B211" s="9" t="s">
        <v>109</v>
      </c>
      <c r="C211" s="9" t="s">
        <v>70</v>
      </c>
      <c r="D211" s="9" t="s">
        <v>51</v>
      </c>
      <c r="E211" s="35">
        <v>0</v>
      </c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1" customFormat="1" ht="15.75">
      <c r="A212" s="23" t="s">
        <v>283</v>
      </c>
      <c r="B212" s="9" t="s">
        <v>110</v>
      </c>
      <c r="C212" s="9" t="s">
        <v>70</v>
      </c>
      <c r="D212" s="9" t="s">
        <v>27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1" customFormat="1" ht="15.75">
      <c r="A213" s="23" t="s">
        <v>255</v>
      </c>
      <c r="B213" s="9" t="s">
        <v>67</v>
      </c>
      <c r="C213" s="9" t="s">
        <v>70</v>
      </c>
      <c r="D213" s="9" t="s">
        <v>12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1" customFormat="1" ht="15.75">
      <c r="A214" s="23" t="s">
        <v>256</v>
      </c>
      <c r="B214" s="9" t="s">
        <v>111</v>
      </c>
      <c r="C214" s="9" t="s">
        <v>76</v>
      </c>
      <c r="D214" s="9">
        <v>0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1" customFormat="1" ht="31.5">
      <c r="A215" s="23" t="s">
        <v>257</v>
      </c>
      <c r="B215" s="9" t="s">
        <v>109</v>
      </c>
      <c r="C215" s="9" t="s">
        <v>70</v>
      </c>
      <c r="D215" s="9" t="s">
        <v>53</v>
      </c>
      <c r="E215" s="35">
        <v>5096.62</v>
      </c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1" customFormat="1" ht="15.75">
      <c r="A216" s="23" t="s">
        <v>258</v>
      </c>
      <c r="B216" s="9" t="s">
        <v>110</v>
      </c>
      <c r="C216" s="9" t="s">
        <v>70</v>
      </c>
      <c r="D216" s="9" t="s">
        <v>27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1" customFormat="1" ht="15.75">
      <c r="A217" s="23" t="s">
        <v>259</v>
      </c>
      <c r="B217" s="9" t="s">
        <v>67</v>
      </c>
      <c r="C217" s="9" t="s">
        <v>70</v>
      </c>
      <c r="D217" s="9" t="s">
        <v>12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1" customFormat="1" ht="15.75">
      <c r="A218" s="23" t="s">
        <v>260</v>
      </c>
      <c r="B218" s="9" t="s">
        <v>111</v>
      </c>
      <c r="C218" s="9" t="s">
        <v>76</v>
      </c>
      <c r="D218" s="42">
        <f>E215/E2</f>
        <v>1.3639725954075899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1" customFormat="1" ht="31.5">
      <c r="A219" s="23" t="s">
        <v>261</v>
      </c>
      <c r="B219" s="9" t="s">
        <v>109</v>
      </c>
      <c r="C219" s="9" t="s">
        <v>70</v>
      </c>
      <c r="D219" s="9" t="s">
        <v>52</v>
      </c>
      <c r="E219" s="35">
        <v>0</v>
      </c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1" customFormat="1" ht="15.75">
      <c r="A220" s="23" t="s">
        <v>262</v>
      </c>
      <c r="B220" s="9" t="s">
        <v>110</v>
      </c>
      <c r="C220" s="9" t="s">
        <v>70</v>
      </c>
      <c r="D220" s="9" t="s">
        <v>27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1" customFormat="1" ht="15.75">
      <c r="A221" s="23" t="s">
        <v>263</v>
      </c>
      <c r="B221" s="9" t="s">
        <v>67</v>
      </c>
      <c r="C221" s="9" t="s">
        <v>70</v>
      </c>
      <c r="D221" s="9" t="s">
        <v>12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1" customFormat="1" ht="15.75">
      <c r="A222" s="23" t="s">
        <v>264</v>
      </c>
      <c r="B222" s="9" t="s">
        <v>111</v>
      </c>
      <c r="C222" s="9" t="s">
        <v>76</v>
      </c>
      <c r="D222" s="42">
        <f>E219/E2</f>
        <v>0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1" customFormat="1" ht="31.5">
      <c r="A223" s="23" t="s">
        <v>265</v>
      </c>
      <c r="B223" s="9" t="s">
        <v>109</v>
      </c>
      <c r="C223" s="9" t="s">
        <v>70</v>
      </c>
      <c r="D223" s="9" t="s">
        <v>288</v>
      </c>
      <c r="E223" s="35">
        <v>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1" customFormat="1" ht="15.75">
      <c r="A224" s="23" t="s">
        <v>266</v>
      </c>
      <c r="B224" s="9" t="s">
        <v>110</v>
      </c>
      <c r="C224" s="9" t="s">
        <v>70</v>
      </c>
      <c r="D224" s="9" t="s">
        <v>27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1" customFormat="1" ht="15.75">
      <c r="A225" s="23" t="s">
        <v>267</v>
      </c>
      <c r="B225" s="9" t="s">
        <v>67</v>
      </c>
      <c r="C225" s="9" t="s">
        <v>70</v>
      </c>
      <c r="D225" s="9" t="s">
        <v>12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1" customFormat="1" ht="15.75">
      <c r="A226" s="23" t="s">
        <v>268</v>
      </c>
      <c r="B226" s="9" t="s">
        <v>111</v>
      </c>
      <c r="C226" s="9" t="s">
        <v>76</v>
      </c>
      <c r="D226" s="9">
        <v>0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1" customFormat="1" ht="31.5">
      <c r="A227" s="23" t="s">
        <v>269</v>
      </c>
      <c r="B227" s="9" t="s">
        <v>109</v>
      </c>
      <c r="C227" s="9" t="s">
        <v>70</v>
      </c>
      <c r="D227" s="9" t="s">
        <v>338</v>
      </c>
      <c r="E227" s="35">
        <v>27760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1" customFormat="1" ht="15.75">
      <c r="A228" s="23" t="s">
        <v>270</v>
      </c>
      <c r="B228" s="9" t="s">
        <v>110</v>
      </c>
      <c r="C228" s="9" t="s">
        <v>70</v>
      </c>
      <c r="D228" s="9" t="s">
        <v>27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1" customFormat="1" ht="15.75">
      <c r="A229" s="23" t="s">
        <v>271</v>
      </c>
      <c r="B229" s="9" t="s">
        <v>67</v>
      </c>
      <c r="C229" s="9" t="s">
        <v>70</v>
      </c>
      <c r="D229" s="9" t="s">
        <v>12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1" customFormat="1" ht="15.75">
      <c r="A230" s="23" t="s">
        <v>272</v>
      </c>
      <c r="B230" s="9" t="s">
        <v>111</v>
      </c>
      <c r="C230" s="9" t="s">
        <v>76</v>
      </c>
      <c r="D230" s="42">
        <f>E227/E2</f>
        <v>7.429213723706043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1" customFormat="1" ht="31.5">
      <c r="A231" s="23" t="s">
        <v>273</v>
      </c>
      <c r="B231" s="9" t="s">
        <v>109</v>
      </c>
      <c r="C231" s="9" t="s">
        <v>70</v>
      </c>
      <c r="D231" s="9" t="s">
        <v>1</v>
      </c>
      <c r="E231" s="35">
        <v>11167.27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1" customFormat="1" ht="15.75">
      <c r="A232" s="23" t="s">
        <v>274</v>
      </c>
      <c r="B232" s="9" t="s">
        <v>110</v>
      </c>
      <c r="C232" s="9" t="s">
        <v>70</v>
      </c>
      <c r="D232" s="9" t="s">
        <v>27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1" customFormat="1" ht="15.75">
      <c r="A233" s="23" t="s">
        <v>275</v>
      </c>
      <c r="B233" s="9" t="s">
        <v>67</v>
      </c>
      <c r="C233" s="9" t="s">
        <v>70</v>
      </c>
      <c r="D233" s="9" t="s">
        <v>12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1" customFormat="1" ht="15.75">
      <c r="A234" s="23" t="s">
        <v>276</v>
      </c>
      <c r="B234" s="9" t="s">
        <v>111</v>
      </c>
      <c r="C234" s="9" t="s">
        <v>76</v>
      </c>
      <c r="D234" s="42">
        <f>E231/E2</f>
        <v>2.9886179949686884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1" customFormat="1" ht="31.5">
      <c r="A235" s="23" t="s">
        <v>277</v>
      </c>
      <c r="B235" s="9" t="s">
        <v>109</v>
      </c>
      <c r="C235" s="9" t="s">
        <v>70</v>
      </c>
      <c r="D235" s="9" t="s">
        <v>0</v>
      </c>
      <c r="E235" s="35">
        <v>679.67</v>
      </c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1" customFormat="1" ht="15.75">
      <c r="A236" s="23" t="s">
        <v>278</v>
      </c>
      <c r="B236" s="9" t="s">
        <v>110</v>
      </c>
      <c r="C236" s="9" t="s">
        <v>70</v>
      </c>
      <c r="D236" s="9" t="s">
        <v>27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1" customFormat="1" ht="15.75">
      <c r="A237" s="23" t="s">
        <v>279</v>
      </c>
      <c r="B237" s="9" t="s">
        <v>67</v>
      </c>
      <c r="C237" s="9" t="s">
        <v>70</v>
      </c>
      <c r="D237" s="9" t="s">
        <v>12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1" customFormat="1" ht="15.75">
      <c r="A238" s="23" t="s">
        <v>280</v>
      </c>
      <c r="B238" s="9" t="s">
        <v>111</v>
      </c>
      <c r="C238" s="9" t="s">
        <v>76</v>
      </c>
      <c r="D238" s="42">
        <f>E235/E2</f>
        <v>0.18189530589305786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1" customFormat="1" ht="31.5">
      <c r="A239" s="23" t="s">
        <v>282</v>
      </c>
      <c r="B239" s="9" t="s">
        <v>109</v>
      </c>
      <c r="C239" s="9" t="s">
        <v>70</v>
      </c>
      <c r="D239" s="9" t="s">
        <v>54</v>
      </c>
      <c r="E239" s="35">
        <v>14706.96</v>
      </c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1" customFormat="1" ht="15.75">
      <c r="A240" s="23" t="s">
        <v>284</v>
      </c>
      <c r="B240" s="9" t="s">
        <v>110</v>
      </c>
      <c r="C240" s="9" t="s">
        <v>70</v>
      </c>
      <c r="D240" s="9" t="s">
        <v>27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1" customFormat="1" ht="15.75">
      <c r="A241" s="23" t="s">
        <v>285</v>
      </c>
      <c r="B241" s="9" t="s">
        <v>67</v>
      </c>
      <c r="C241" s="9" t="s">
        <v>70</v>
      </c>
      <c r="D241" s="9" t="s">
        <v>12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1" customFormat="1" ht="15.75">
      <c r="A242" s="23" t="s">
        <v>286</v>
      </c>
      <c r="B242" s="9" t="s">
        <v>111</v>
      </c>
      <c r="C242" s="9" t="s">
        <v>76</v>
      </c>
      <c r="D242" s="42">
        <f>E239/E2</f>
        <v>3.9359203554033075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1" customFormat="1" ht="31.5">
      <c r="A243" s="23" t="s">
        <v>289</v>
      </c>
      <c r="B243" s="9" t="s">
        <v>109</v>
      </c>
      <c r="C243" s="9" t="s">
        <v>70</v>
      </c>
      <c r="D243" s="9" t="s">
        <v>55</v>
      </c>
      <c r="E243" s="35">
        <v>0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1" customFormat="1" ht="15.75">
      <c r="A244" s="23" t="s">
        <v>290</v>
      </c>
      <c r="B244" s="9" t="s">
        <v>110</v>
      </c>
      <c r="C244" s="9" t="s">
        <v>70</v>
      </c>
      <c r="D244" s="9" t="s">
        <v>27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1" customFormat="1" ht="15.75">
      <c r="A245" s="23" t="s">
        <v>291</v>
      </c>
      <c r="B245" s="9" t="s">
        <v>67</v>
      </c>
      <c r="C245" s="9" t="s">
        <v>70</v>
      </c>
      <c r="D245" s="9" t="s">
        <v>12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1" customFormat="1" ht="15.75">
      <c r="A246" s="23" t="s">
        <v>292</v>
      </c>
      <c r="B246" s="9" t="s">
        <v>111</v>
      </c>
      <c r="C246" s="9" t="s">
        <v>76</v>
      </c>
      <c r="D246" s="42">
        <f>E243/E2</f>
        <v>0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1" customFormat="1" ht="31.5">
      <c r="A247" s="23" t="s">
        <v>374</v>
      </c>
      <c r="B247" s="9" t="s">
        <v>109</v>
      </c>
      <c r="C247" s="9" t="s">
        <v>70</v>
      </c>
      <c r="D247" s="9" t="s">
        <v>56</v>
      </c>
      <c r="E247" s="35">
        <v>0</v>
      </c>
      <c r="F247" s="35" t="s">
        <v>333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1" customFormat="1" ht="15.75">
      <c r="A248" s="23" t="s">
        <v>375</v>
      </c>
      <c r="B248" s="9" t="s">
        <v>110</v>
      </c>
      <c r="C248" s="9" t="s">
        <v>70</v>
      </c>
      <c r="D248" s="9" t="s">
        <v>27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1" customFormat="1" ht="15.75">
      <c r="A249" s="23" t="s">
        <v>376</v>
      </c>
      <c r="B249" s="9" t="s">
        <v>67</v>
      </c>
      <c r="C249" s="9" t="s">
        <v>70</v>
      </c>
      <c r="D249" s="9" t="s">
        <v>325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1" customFormat="1" ht="15.75">
      <c r="A250" s="23" t="s">
        <v>377</v>
      </c>
      <c r="B250" s="9" t="s">
        <v>111</v>
      </c>
      <c r="C250" s="9" t="s">
        <v>76</v>
      </c>
      <c r="D250" s="42">
        <f>E247/E2</f>
        <v>0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1" customFormat="1" ht="15.75">
      <c r="A251" s="23"/>
      <c r="B251" s="20" t="s">
        <v>281</v>
      </c>
      <c r="C251" s="9" t="s">
        <v>76</v>
      </c>
      <c r="D251" s="30">
        <f>SUM(D90,D28,D34,D60,D66,D72,D78,D84,D100,D110,D168,D210)</f>
        <v>426489.32638720004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4" ht="15.75">
      <c r="A252" s="45" t="s">
        <v>293</v>
      </c>
      <c r="B252" s="45"/>
      <c r="C252" s="45"/>
      <c r="D252" s="45"/>
    </row>
    <row r="253" spans="1:4" ht="15.75">
      <c r="A253" s="7" t="s">
        <v>294</v>
      </c>
      <c r="B253" s="8" t="s">
        <v>295</v>
      </c>
      <c r="C253" s="8" t="s">
        <v>296</v>
      </c>
      <c r="D253" s="43">
        <f>'[1]Управл 2017'!$AA$28</f>
        <v>6</v>
      </c>
    </row>
    <row r="254" spans="1:4" ht="15.75">
      <c r="A254" s="7" t="s">
        <v>297</v>
      </c>
      <c r="B254" s="8" t="s">
        <v>298</v>
      </c>
      <c r="C254" s="8" t="s">
        <v>296</v>
      </c>
      <c r="D254" s="43">
        <f>'[1]Управл 2017'!$AB$28</f>
        <v>6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38">
        <f>'[1]Управл 2017'!$AD$28</f>
        <v>-35927.5</v>
      </c>
    </row>
    <row r="257" spans="1:4" ht="15.75">
      <c r="A257" s="45" t="s">
        <v>303</v>
      </c>
      <c r="B257" s="45"/>
      <c r="C257" s="45"/>
      <c r="D257" s="45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5" t="s">
        <v>311</v>
      </c>
      <c r="B264" s="45"/>
      <c r="C264" s="45"/>
      <c r="D264" s="45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5" t="s">
        <v>317</v>
      </c>
      <c r="B269" s="45"/>
      <c r="C269" s="45"/>
      <c r="D269" s="45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2019-03-30T12:26:26Z</dcterms:modified>
  <cp:category/>
  <cp:version/>
  <cp:contentType/>
  <cp:contentStatus/>
</cp:coreProperties>
</file>