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<sst xmlns="http://schemas.openxmlformats.org/spreadsheetml/2006/main" count="949" uniqueCount="386">
  <si>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</si>
  <si>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</si>
  <si>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</si>
  <si>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</si>
  <si>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</si>
  <si>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</si>
  <si>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</si>
  <si>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</si>
  <si>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</si>
  <si>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</si>
  <si>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</si>
  <si>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</si>
  <si>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</si>
  <si>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</si>
  <si>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</si>
  <si>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</si>
  <si>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</si>
  <si>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</si>
  <si>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</si>
  <si>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</si>
  <si>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</si>
  <si>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</si>
  <si>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</si>
  <si>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</si>
  <si>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</si>
  <si>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</si>
  <si>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</si>
  <si>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</si>
  <si>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</si>
  <si>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</si>
  <si>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</si>
  <si>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</si>
  <si>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</si>
  <si>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</si>
  <si>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</si>
  <si>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</si>
  <si>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</si>
  <si>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</si>
  <si>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</si>
  <si>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</si>
  <si>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</si>
  <si>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</si>
  <si>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</si>
  <si>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</si>
  <si>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</si>
  <si>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</si>
  <si>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</si>
  <si>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</si>
  <si>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</si>
  <si>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</si>
  <si>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</si>
  <si>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</si>
  <si>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</si>
  <si>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</si>
  <si>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</si>
  <si>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</si>
  <si>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</si>
  <si>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</si>
  <si>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</si>
  <si>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</si>
  <si>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</si>
  <si>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</si>
  <si>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</si>
  <si>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</si>
  <si>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</si>
  <si>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</si>
  <si>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</si>
  <si>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</si>
  <si>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</si>
  <si>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</si>
  <si>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</si>
  <si>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</si>
  <si>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</si>
  <si>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</si>
  <si>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</si>
  <si>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</si>
  <si>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</si>
  <si>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</si>
  <si>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</si>
  <si>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</si>
  <si>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</si>
  <si>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</si>
  <si>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</si>
  <si>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</si>
  <si>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</si>
  <si>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</si>
  <si>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</si>
  <si>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</si>
  <si>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</si>
  <si>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</si>
  <si>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</si>
  <si>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</si>
  <si>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</si>
  <si>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</si>
  <si>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</si>
  <si>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</si>
  <si>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</si>
  <si>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</si>
  <si>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</si>
  <si>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</si>
  <si>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</si>
  <si>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</si>
  <si>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</si>
  <si>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</si>
  <si>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</si>
  <si>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</si>
  <si>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</si>
  <si>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</si>
  <si>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</si>
  <si>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</si>
  <si>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</si>
  <si>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</si>
  <si>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</si>
  <si>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</si>
  <si>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</si>
  <si>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</si>
  <si>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</si>
  <si>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</si>
  <si>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</si>
  <si>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</si>
  <si>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</si>
  <si>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</si>
  <si>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</si>
  <si>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</si>
  <si>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</si>
  <si>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</si>
  <si>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</si>
  <si>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</si>
  <si>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</si>
  <si>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</si>
  <si>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</si>
  <si>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</si>
  <si>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</si>
  <si>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</si>
  <si>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</si>
  <si>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</si>
  <si>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</si>
  <si>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</si>
  <si>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</si>
  <si>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</si>
  <si>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</si>
  <si>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</si>
  <si>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</si>
  <si>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</si>
  <si>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</si>
  <si>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</si>
  <si>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</si>
  <si>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</si>
  <si>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</si>
  <si>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</si>
  <si>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</si>
  <si>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</si>
  <si>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</si>
  <si>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</si>
  <si>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</si>
  <si>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</si>
  <si>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</si>
  <si>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</si>
  <si>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</si>
  <si>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</si>
  <si>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</si>
  <si>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</si>
  <si>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</si>
  <si>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</si>
  <si>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</si>
  <si>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</si>
  <si>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</si>
  <si>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</si>
  <si>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</si>
  <si>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</si>
  <si>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</si>
  <si>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</si>
  <si>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</si>
  <si>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</si>
  <si>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</si>
  <si>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</si>
  <si>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</si>
  <si>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</si>
  <si>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</si>
  <si>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</si>
  <si>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</si>
  <si>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</si>
  <si>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</si>
  <si>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</si>
  <si>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</si>
  <si>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</si>
  <si>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</si>
  <si>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</si>
  <si>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</si>
  <si>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</si>
  <si>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</si>
  <si>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</si>
  <si>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</si>
  <si>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</si>
  <si>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</si>
  <si>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</si>
  <si>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</si>
  <si>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</si>
  <si>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</si>
  <si>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</si>
  <si>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</si>
  <si>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</si>
  <si>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</si>
  <si>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</si>
  <si>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</si>
  <si>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</si>
  <si>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</si>
  <si>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</si>
  <si>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</si>
  <si>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</si>
  <si>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</si>
  <si>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</si>
  <si>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</si>
  <si>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</si>
  <si>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</si>
  <si>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</si>
  <si>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</si>
  <si>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</si>
  <si>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</si>
  <si>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</si>
  <si>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</si>
  <si>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</si>
  <si>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</si>
  <si>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</si>
  <si>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</si>
  <si>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</si>
  <si>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</si>
  <si>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</si>
  <si>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</si>
  <si>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</si>
  <si>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</si>
  <si>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</si>
  <si>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</si>
  <si>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</si>
  <si>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</si>
  <si>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</si>
  <si>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</si>
  <si>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</si>
  <si>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</si>
  <si>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</si>
  <si>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</si>
  <si>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</si>
  <si>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</si>
  <si>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</si>
  <si>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</si>
  <si>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</si>
  <si>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</si>
  <si>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</si>
  <si>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</si>
  <si>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</si>
  <si>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</si>
  <si>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</si>
  <si>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</si>
  <si>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</si>
  <si>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</si>
  <si>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</si>
  <si>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</si>
  <si>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</si>
  <si>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</si>
  <si>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</si>
  <si>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</si>
  <si>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</si>
  <si>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</si>
  <si>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</si>
  <si>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</si>
  <si>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</si>
  <si>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</si>
  <si>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</si>
  <si>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</si>
  <si>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</si>
  <si>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</si>
  <si>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</si>
  <si>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</si>
  <si>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</si>
  <si>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</si>
  <si>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</si>
  <si>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</si>
  <si>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</si>
  <si>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</si>
  <si>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</si>
  <si>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</si>
  <si>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</si>
  <si>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</si>
  <si>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</si>
  <si>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</si>
  <si>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</si>
  <si>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</si>
  <si>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</si>
  <si>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</si>
  <si>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</si>
  <si>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</si>
  <si>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</si>
  <si>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</si>
  <si>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</si>
  <si>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</si>
  <si>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</si>
  <si>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</si>
  <si>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</si>
  <si>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</si>
  <si>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</si>
  <si>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</si>
  <si>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</si>
  <si>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</si>
  <si>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</si>
  <si>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</si>
  <si>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</si>
  <si>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</si>
  <si>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</si>
  <si>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</si>
  <si>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</si>
  <si>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</si>
  <si>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</si>
  <si>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</si>
  <si>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</si>
  <si>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</si>
  <si>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</si>
  <si>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</si>
  <si>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</si>
  <si>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</si>
  <si>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</si>
  <si>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</si>
  <si>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</si>
  <si>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</si>
  <si>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</si>
  <si>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</si>
  <si>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</si>
  <si>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</si>
  <si>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</si>
  <si>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</si>
  <si>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</si>
  <si>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</si>
  <si>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</si>
  <si>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</si>
  <si>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</si>
  <si>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</si>
  <si>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</si>
  <si>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</si>
  <si>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</si>
  <si>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</si>
  <si>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</si>
  <si>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</si>
  <si>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</si>
  <si>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</si>
  <si>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</si>
  <si>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</si>
  <si>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</si>
  <si>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</si>
  <si>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</si>
  <si>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</si>
  <si>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</si>
  <si>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</si>
  <si>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</si>
  <si>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</si>
  <si>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</si>
  <si>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</si>
  <si>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</si>
  <si>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</si>
  <si>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</si>
  <si>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</si>
  <si>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</si>
  <si>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</si>
  <si>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</si>
  <si>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</si>
  <si>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</si>
  <si>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</si>
  <si>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</si>
  <si>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</si>
  <si>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</si>
  <si>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</si>
  <si>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</si>
  <si>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</si>
  <si>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</si>
  <si>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</si>
  <si>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</si>
  <si>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</si>
  <si>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</si>
  <si>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</si>
  <si>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</si>
  <si>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кол-во м3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</si>
  <si>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</si>
  <si>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</si>
  <si>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</si>
  <si>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</si>
  <si>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</si>
  <si>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51/2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</si>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</sst>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51-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6">
          <cell r="I26">
            <v>277.38</v>
          </cell>
          <cell r="M26">
            <v>144211.31</v>
          </cell>
          <cell r="P26">
            <v>23501.088000000003</v>
          </cell>
          <cell r="U26">
            <v>26664.696</v>
          </cell>
          <cell r="V26">
            <v>12715.31</v>
          </cell>
          <cell r="Z26">
            <v>28472.472</v>
          </cell>
          <cell r="AA26">
            <v>4</v>
          </cell>
          <cell r="AB26">
            <v>4</v>
          </cell>
          <cell r="AD26">
            <v>-32894.38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45.96</v>
          </cell>
        </row>
        <row r="24">
          <cell r="D24">
            <v>-89511.62957599995</v>
          </cell>
        </row>
        <row r="25">
          <cell r="D25">
            <v>130768.98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E122">
            <v>141670.01545799998</v>
          </cell>
        </row>
        <row r="123">
          <cell r="CE123">
            <v>196966.49934000004</v>
          </cell>
        </row>
        <row r="124">
          <cell r="CE124">
            <v>36916.4004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E3">
            <v>2510.5</v>
          </cell>
        </row>
        <row r="37">
          <cell r="CE37">
            <v>0.140948</v>
          </cell>
        </row>
        <row r="41">
          <cell r="CE41">
            <v>0.147526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70" zoomScaleNormal="90" zoomScaleSheetLayoutView="70" zoomScalePageLayoutView="0" workbookViewId="0" topLeftCell="A1">
      <selection activeCell="S146" sqref="S14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0039062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3" t="s">
        <v>384</v>
      </c>
      <c r="B2" s="43"/>
      <c r="C2" s="43"/>
      <c r="D2" s="43"/>
      <c r="E2" s="5">
        <v>2510.5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35">
        <f>'[2]по форме'!$D$23</f>
        <v>45.96</v>
      </c>
    </row>
    <row r="10" spans="1:5" ht="15.75">
      <c r="A10" s="7" t="s">
        <v>61</v>
      </c>
      <c r="B10" s="8" t="s">
        <v>77</v>
      </c>
      <c r="C10" s="8" t="s">
        <v>76</v>
      </c>
      <c r="D10" s="35">
        <f>'[2]по форме'!$D$24</f>
        <v>-89511.62957599995</v>
      </c>
      <c r="E10" s="1">
        <f>D16-D251</f>
        <v>-149984.38852600008</v>
      </c>
    </row>
    <row r="11" spans="1:4" ht="15.75">
      <c r="A11" s="7" t="s">
        <v>78</v>
      </c>
      <c r="B11" s="8" t="s">
        <v>79</v>
      </c>
      <c r="C11" s="8" t="s">
        <v>76</v>
      </c>
      <c r="D11" s="35">
        <f>'[2]по форме'!$D$25</f>
        <v>130768.98</v>
      </c>
    </row>
    <row r="12" spans="1:4" ht="31.5">
      <c r="A12" s="7" t="s">
        <v>80</v>
      </c>
      <c r="B12" s="8" t="s">
        <v>81</v>
      </c>
      <c r="C12" s="8" t="s">
        <v>76</v>
      </c>
      <c r="D12" s="35">
        <f>D13+D14+D15</f>
        <v>375552.915198</v>
      </c>
    </row>
    <row r="13" spans="1:4" ht="15.75">
      <c r="A13" s="7" t="s">
        <v>97</v>
      </c>
      <c r="B13" s="10" t="s">
        <v>82</v>
      </c>
      <c r="C13" s="8" t="s">
        <v>76</v>
      </c>
      <c r="D13" s="35">
        <f>'[3]ук(2016)'!$CE$123</f>
        <v>196966.49934000004</v>
      </c>
    </row>
    <row r="14" spans="1:4" ht="15.75">
      <c r="A14" s="7" t="s">
        <v>98</v>
      </c>
      <c r="B14" s="10" t="s">
        <v>83</v>
      </c>
      <c r="C14" s="8" t="s">
        <v>76</v>
      </c>
      <c r="D14" s="35">
        <f>'[3]ук(2016)'!$CE$122</f>
        <v>141670.01545799998</v>
      </c>
    </row>
    <row r="15" spans="1:4" ht="15.75">
      <c r="A15" s="7" t="s">
        <v>99</v>
      </c>
      <c r="B15" s="10" t="s">
        <v>84</v>
      </c>
      <c r="C15" s="8" t="s">
        <v>76</v>
      </c>
      <c r="D15" s="35">
        <f>'[3]ук(2016)'!$CE$124</f>
        <v>36916.4004</v>
      </c>
    </row>
    <row r="16" spans="1:4" ht="15.75">
      <c r="A16" s="10" t="s">
        <v>85</v>
      </c>
      <c r="B16" s="10" t="s">
        <v>86</v>
      </c>
      <c r="C16" s="10" t="s">
        <v>76</v>
      </c>
      <c r="D16" s="30">
        <f>D17</f>
        <v>198447.22519799997</v>
      </c>
    </row>
    <row r="17" spans="1:4" ht="31.5">
      <c r="A17" s="10" t="s">
        <v>62</v>
      </c>
      <c r="B17" s="10" t="s">
        <v>100</v>
      </c>
      <c r="C17" s="10" t="s">
        <v>76</v>
      </c>
      <c r="D17" s="30">
        <f>D12-D25+D256+D272</f>
        <v>198447.22519799997</v>
      </c>
    </row>
    <row r="18" spans="1:4" ht="31.5">
      <c r="A18" s="10" t="s">
        <v>87</v>
      </c>
      <c r="B18" s="10" t="s">
        <v>101</v>
      </c>
      <c r="C18" s="10" t="s">
        <v>76</v>
      </c>
      <c r="D18" s="3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3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3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3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0">
        <f>D16+D10+D9</f>
        <v>108981.55562200003</v>
      </c>
    </row>
    <row r="23" spans="1:4" ht="15.75">
      <c r="A23" s="10" t="s">
        <v>94</v>
      </c>
      <c r="B23" s="10" t="s">
        <v>102</v>
      </c>
      <c r="C23" s="10" t="s">
        <v>76</v>
      </c>
      <c r="D23" s="30">
        <f>'[1]Управл 2017'!$I$26</f>
        <v>277.38</v>
      </c>
    </row>
    <row r="24" spans="1:4" ht="15.75">
      <c r="A24" s="10" t="s">
        <v>95</v>
      </c>
      <c r="B24" s="10" t="s">
        <v>103</v>
      </c>
      <c r="C24" s="10" t="s">
        <v>76</v>
      </c>
      <c r="D24" s="30">
        <f>D22-D251</f>
        <v>-239450.05810200004</v>
      </c>
    </row>
    <row r="25" spans="1:5" ht="15.75">
      <c r="A25" s="10" t="s">
        <v>96</v>
      </c>
      <c r="B25" s="10" t="s">
        <v>104</v>
      </c>
      <c r="C25" s="10" t="s">
        <v>76</v>
      </c>
      <c r="D25" s="30">
        <f>'[1]Управл 2017'!$M$26</f>
        <v>144211.31</v>
      </c>
      <c r="E25" s="1"/>
    </row>
    <row r="26" spans="1:22" s="12" customFormat="1" ht="35.25" customHeight="1">
      <c r="A26" s="44" t="s">
        <v>105</v>
      </c>
      <c r="B26" s="44"/>
      <c r="C26" s="44"/>
      <c r="D26" s="4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36">
        <f>E28</f>
        <v>26664.696</v>
      </c>
      <c r="E28" s="31">
        <f>'[1]Управл 2017'!$U$26</f>
        <v>26664.696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37">
        <f>E28/E2</f>
        <v>10.621269069906393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4" t="s">
        <v>118</v>
      </c>
      <c r="B33" s="21" t="s">
        <v>107</v>
      </c>
      <c r="C33" s="21" t="s">
        <v>70</v>
      </c>
      <c r="D33" s="21" t="s">
        <v>13</v>
      </c>
      <c r="E33" s="22" t="s">
        <v>328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38">
        <f>E35+E39+E43+E47+E51+E55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4" t="s">
        <v>120</v>
      </c>
      <c r="B35" s="9" t="s">
        <v>109</v>
      </c>
      <c r="C35" s="9" t="s">
        <v>70</v>
      </c>
      <c r="D35" s="9" t="s">
        <v>14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9" t="s">
        <v>21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4" t="s">
        <v>122</v>
      </c>
      <c r="B37" s="9" t="s">
        <v>67</v>
      </c>
      <c r="C37" s="9" t="s">
        <v>70</v>
      </c>
      <c r="D37" s="9" t="s">
        <v>12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25">
        <f>E35/E2</f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4" t="s">
        <v>124</v>
      </c>
      <c r="B39" s="9" t="s">
        <v>109</v>
      </c>
      <c r="C39" s="9" t="s">
        <v>70</v>
      </c>
      <c r="D39" s="9" t="s">
        <v>327</v>
      </c>
      <c r="E39" s="11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9" t="s">
        <v>38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4" t="s">
        <v>126</v>
      </c>
      <c r="B41" s="9" t="s">
        <v>67</v>
      </c>
      <c r="C41" s="9" t="s">
        <v>70</v>
      </c>
      <c r="D41" s="9" t="s">
        <v>12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25">
        <f>E39/E2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4" t="s">
        <v>128</v>
      </c>
      <c r="B43" s="9" t="s">
        <v>109</v>
      </c>
      <c r="C43" s="9" t="s">
        <v>70</v>
      </c>
      <c r="D43" s="9" t="s">
        <v>15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9" t="s">
        <v>34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4" t="s">
        <v>130</v>
      </c>
      <c r="B45" s="9" t="s">
        <v>67</v>
      </c>
      <c r="C45" s="9" t="s">
        <v>70</v>
      </c>
      <c r="D45" s="9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38">
        <f>E43/E2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4" t="s">
        <v>342</v>
      </c>
      <c r="B47" s="9" t="s">
        <v>109</v>
      </c>
      <c r="C47" s="9" t="s">
        <v>70</v>
      </c>
      <c r="D47" s="9" t="s">
        <v>16</v>
      </c>
      <c r="E47" s="11">
        <f>0</f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4" t="s">
        <v>343</v>
      </c>
      <c r="B48" s="9" t="s">
        <v>110</v>
      </c>
      <c r="C48" s="9" t="s">
        <v>70</v>
      </c>
      <c r="D48" s="9" t="s">
        <v>17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4" t="s">
        <v>344</v>
      </c>
      <c r="B49" s="9" t="s">
        <v>67</v>
      </c>
      <c r="C49" s="9" t="s">
        <v>70</v>
      </c>
      <c r="D49" s="9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4" t="s">
        <v>345</v>
      </c>
      <c r="B50" s="9" t="s">
        <v>111</v>
      </c>
      <c r="C50" s="9" t="s">
        <v>76</v>
      </c>
      <c r="D50" s="25">
        <f>E47/E2</f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4" t="s">
        <v>346</v>
      </c>
      <c r="B51" s="9" t="s">
        <v>109</v>
      </c>
      <c r="C51" s="9" t="s">
        <v>70</v>
      </c>
      <c r="D51" s="25" t="s">
        <v>330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4" t="s">
        <v>347</v>
      </c>
      <c r="B52" s="9" t="s">
        <v>110</v>
      </c>
      <c r="C52" s="9" t="s">
        <v>70</v>
      </c>
      <c r="D52" s="25" t="s">
        <v>150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4" t="s">
        <v>348</v>
      </c>
      <c r="B53" s="9" t="s">
        <v>67</v>
      </c>
      <c r="C53" s="9" t="s">
        <v>70</v>
      </c>
      <c r="D53" s="25" t="s">
        <v>12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4" t="s">
        <v>349</v>
      </c>
      <c r="B54" s="9" t="s">
        <v>111</v>
      </c>
      <c r="C54" s="9" t="s">
        <v>76</v>
      </c>
      <c r="D54" s="25">
        <f>E51/E2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4" t="s">
        <v>350</v>
      </c>
      <c r="B55" s="9" t="s">
        <v>109</v>
      </c>
      <c r="C55" s="9" t="s">
        <v>70</v>
      </c>
      <c r="D55" s="25" t="s">
        <v>329</v>
      </c>
      <c r="E55" s="11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4" t="s">
        <v>351</v>
      </c>
      <c r="B56" s="9" t="s">
        <v>110</v>
      </c>
      <c r="C56" s="9" t="s">
        <v>70</v>
      </c>
      <c r="D56" s="25" t="s">
        <v>150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4" t="s">
        <v>352</v>
      </c>
      <c r="B57" s="9" t="s">
        <v>67</v>
      </c>
      <c r="C57" s="9" t="s">
        <v>70</v>
      </c>
      <c r="D57" s="25" t="s">
        <v>12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4" t="s">
        <v>353</v>
      </c>
      <c r="B58" s="9" t="s">
        <v>111</v>
      </c>
      <c r="C58" s="9" t="s">
        <v>76</v>
      </c>
      <c r="D58" s="25">
        <f>E55/E2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3" customFormat="1" ht="24.75" customHeight="1">
      <c r="A59" s="34" t="s">
        <v>132</v>
      </c>
      <c r="B59" s="21" t="s">
        <v>107</v>
      </c>
      <c r="C59" s="21" t="s">
        <v>70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9">
        <f>E60</f>
        <v>23501.088000000003</v>
      </c>
      <c r="E60" s="32">
        <f>'[1]Управл 2017'!$P$26</f>
        <v>23501.088000000003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4" t="s">
        <v>134</v>
      </c>
      <c r="B61" s="9" t="s">
        <v>109</v>
      </c>
      <c r="C61" s="9" t="s">
        <v>70</v>
      </c>
      <c r="D61" s="9" t="s">
        <v>19</v>
      </c>
      <c r="E61" s="2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9" t="s">
        <v>20</v>
      </c>
      <c r="E62" s="2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4" t="s">
        <v>136</v>
      </c>
      <c r="B63" s="9" t="s">
        <v>67</v>
      </c>
      <c r="C63" s="9" t="s">
        <v>70</v>
      </c>
      <c r="D63" s="9" t="s">
        <v>12</v>
      </c>
      <c r="E63" s="2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39">
        <f>E60/E2</f>
        <v>9.361118502290381</v>
      </c>
      <c r="E64" s="2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3" customFormat="1" ht="15.75">
      <c r="A65" s="34" t="s">
        <v>138</v>
      </c>
      <c r="B65" s="21" t="s">
        <v>107</v>
      </c>
      <c r="C65" s="21" t="s">
        <v>70</v>
      </c>
      <c r="D65" s="21" t="s">
        <v>380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139</v>
      </c>
      <c r="B66" s="9" t="s">
        <v>108</v>
      </c>
      <c r="C66" s="9" t="s">
        <v>76</v>
      </c>
      <c r="D66" s="9">
        <v>0</v>
      </c>
      <c r="E66" s="2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4" t="s">
        <v>140</v>
      </c>
      <c r="B67" s="9" t="s">
        <v>109</v>
      </c>
      <c r="C67" s="9" t="s">
        <v>70</v>
      </c>
      <c r="D67" s="9" t="s">
        <v>380</v>
      </c>
      <c r="E67" s="2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4" t="s">
        <v>141</v>
      </c>
      <c r="B68" s="9" t="s">
        <v>110</v>
      </c>
      <c r="C68" s="9" t="s">
        <v>70</v>
      </c>
      <c r="D68" s="9" t="s">
        <v>27</v>
      </c>
      <c r="E68" s="2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4" t="s">
        <v>142</v>
      </c>
      <c r="B69" s="9" t="s">
        <v>67</v>
      </c>
      <c r="C69" s="9" t="s">
        <v>70</v>
      </c>
      <c r="D69" s="9" t="s">
        <v>12</v>
      </c>
      <c r="E69" s="2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4" t="s">
        <v>143</v>
      </c>
      <c r="B70" s="9" t="s">
        <v>111</v>
      </c>
      <c r="C70" s="9" t="s">
        <v>76</v>
      </c>
      <c r="D70" s="9">
        <v>0</v>
      </c>
      <c r="E70" s="2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3" customFormat="1" ht="15.75">
      <c r="A71" s="34" t="s">
        <v>144</v>
      </c>
      <c r="B71" s="21" t="s">
        <v>107</v>
      </c>
      <c r="C71" s="21" t="s">
        <v>70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145</v>
      </c>
      <c r="B72" s="9" t="s">
        <v>108</v>
      </c>
      <c r="C72" s="9" t="s">
        <v>76</v>
      </c>
      <c r="D72" s="9">
        <f>E72</f>
        <v>36916.4</v>
      </c>
      <c r="E72" s="22">
        <v>36916.4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4" t="s">
        <v>146</v>
      </c>
      <c r="B73" s="9" t="s">
        <v>109</v>
      </c>
      <c r="C73" s="9" t="s">
        <v>70</v>
      </c>
      <c r="D73" s="9" t="s">
        <v>7</v>
      </c>
      <c r="E73" s="2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4" t="s">
        <v>147</v>
      </c>
      <c r="B74" s="9" t="s">
        <v>110</v>
      </c>
      <c r="C74" s="9" t="s">
        <v>70</v>
      </c>
      <c r="D74" s="9" t="s">
        <v>20</v>
      </c>
      <c r="E74" s="2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4" t="s">
        <v>148</v>
      </c>
      <c r="B75" s="9" t="s">
        <v>67</v>
      </c>
      <c r="C75" s="9" t="s">
        <v>70</v>
      </c>
      <c r="D75" s="9" t="s">
        <v>12</v>
      </c>
      <c r="E75" s="2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4" t="s">
        <v>149</v>
      </c>
      <c r="B76" s="9" t="s">
        <v>111</v>
      </c>
      <c r="C76" s="9" t="s">
        <v>76</v>
      </c>
      <c r="D76" s="39">
        <f>E72/E2</f>
        <v>14.70479984066919</v>
      </c>
      <c r="E76" s="2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3" customFormat="1" ht="31.5">
      <c r="A77" s="34" t="s">
        <v>151</v>
      </c>
      <c r="B77" s="21" t="s">
        <v>107</v>
      </c>
      <c r="C77" s="21" t="s">
        <v>70</v>
      </c>
      <c r="D77" s="21" t="s">
        <v>57</v>
      </c>
      <c r="E77" s="22"/>
      <c r="F77" s="2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152</v>
      </c>
      <c r="B78" s="9" t="s">
        <v>108</v>
      </c>
      <c r="C78" s="9" t="s">
        <v>76</v>
      </c>
      <c r="D78" s="9">
        <f>E79</f>
        <v>12327.65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4" t="s">
        <v>153</v>
      </c>
      <c r="B79" s="9" t="s">
        <v>109</v>
      </c>
      <c r="C79" s="9" t="s">
        <v>70</v>
      </c>
      <c r="D79" s="9" t="s">
        <v>57</v>
      </c>
      <c r="E79" s="11">
        <f>12327.65</f>
        <v>12327.65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4" t="s">
        <v>154</v>
      </c>
      <c r="B80" s="9" t="s">
        <v>110</v>
      </c>
      <c r="C80" s="9" t="s">
        <v>70</v>
      </c>
      <c r="D80" s="9" t="s">
        <v>150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4" t="s">
        <v>155</v>
      </c>
      <c r="B81" s="9" t="s">
        <v>67</v>
      </c>
      <c r="C81" s="9" t="s">
        <v>70</v>
      </c>
      <c r="D81" s="9" t="s">
        <v>12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4" t="s">
        <v>156</v>
      </c>
      <c r="B82" s="9" t="s">
        <v>111</v>
      </c>
      <c r="C82" s="9" t="s">
        <v>76</v>
      </c>
      <c r="D82" s="39">
        <f>E79/E2</f>
        <v>4.910436168094005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3" customFormat="1" ht="31.5">
      <c r="A83" s="34" t="s">
        <v>158</v>
      </c>
      <c r="B83" s="21" t="s">
        <v>107</v>
      </c>
      <c r="C83" s="21" t="s">
        <v>70</v>
      </c>
      <c r="D83" s="21" t="s">
        <v>58</v>
      </c>
      <c r="E83" s="11">
        <f>3814.69+5958.41</f>
        <v>9773.1</v>
      </c>
      <c r="F83" s="22" t="s">
        <v>339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159</v>
      </c>
      <c r="B84" s="9" t="s">
        <v>108</v>
      </c>
      <c r="C84" s="9" t="s">
        <v>76</v>
      </c>
      <c r="D84" s="9">
        <f>E83</f>
        <v>9773.1</v>
      </c>
      <c r="E84" s="11"/>
      <c r="F84" s="11">
        <v>60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4" t="s">
        <v>160</v>
      </c>
      <c r="B85" s="9" t="s">
        <v>109</v>
      </c>
      <c r="C85" s="9" t="s">
        <v>70</v>
      </c>
      <c r="D85" s="9" t="s">
        <v>58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4" t="s">
        <v>161</v>
      </c>
      <c r="B86" s="9" t="s">
        <v>110</v>
      </c>
      <c r="C86" s="9" t="s">
        <v>70</v>
      </c>
      <c r="D86" s="9" t="s">
        <v>157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4" t="s">
        <v>162</v>
      </c>
      <c r="B87" s="9" t="s">
        <v>67</v>
      </c>
      <c r="C87" s="9" t="s">
        <v>70</v>
      </c>
      <c r="D87" s="9" t="s">
        <v>22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4" t="s">
        <v>163</v>
      </c>
      <c r="B88" s="9" t="s">
        <v>111</v>
      </c>
      <c r="C88" s="9" t="s">
        <v>76</v>
      </c>
      <c r="D88" s="39">
        <f>E83/F84</f>
        <v>162.88500000000002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3" customFormat="1" ht="15.75">
      <c r="A89" s="34" t="s">
        <v>164</v>
      </c>
      <c r="B89" s="21" t="s">
        <v>107</v>
      </c>
      <c r="C89" s="21" t="s">
        <v>70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165</v>
      </c>
      <c r="B90" s="9" t="s">
        <v>108</v>
      </c>
      <c r="C90" s="9" t="s">
        <v>76</v>
      </c>
      <c r="D90" s="25">
        <f>E91+E95</f>
        <v>41187.782</v>
      </c>
      <c r="E90" s="22"/>
      <c r="F90" s="22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4" t="s">
        <v>166</v>
      </c>
      <c r="B91" s="9" t="s">
        <v>109</v>
      </c>
      <c r="C91" s="9" t="s">
        <v>70</v>
      </c>
      <c r="D91" s="9" t="s">
        <v>6</v>
      </c>
      <c r="E91" s="32">
        <f>'[1]Управл 2017'!$V$26</f>
        <v>12715.31</v>
      </c>
      <c r="F91" s="22" t="s">
        <v>341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4" t="s">
        <v>167</v>
      </c>
      <c r="B92" s="9" t="s">
        <v>110</v>
      </c>
      <c r="C92" s="9" t="s">
        <v>70</v>
      </c>
      <c r="D92" s="9" t="s">
        <v>25</v>
      </c>
      <c r="E92" s="22"/>
      <c r="F92" s="22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4" t="s">
        <v>168</v>
      </c>
      <c r="B93" s="9" t="s">
        <v>67</v>
      </c>
      <c r="C93" s="9" t="s">
        <v>70</v>
      </c>
      <c r="D93" s="9" t="s">
        <v>12</v>
      </c>
      <c r="E93" s="22"/>
      <c r="F93" s="22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4" t="s">
        <v>169</v>
      </c>
      <c r="B94" s="9" t="s">
        <v>111</v>
      </c>
      <c r="C94" s="9" t="s">
        <v>76</v>
      </c>
      <c r="D94" s="39">
        <f>E91/E2</f>
        <v>5.064851623182633</v>
      </c>
      <c r="E94" s="22"/>
      <c r="F94" s="22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4" t="s">
        <v>170</v>
      </c>
      <c r="B95" s="9" t="s">
        <v>109</v>
      </c>
      <c r="C95" s="9" t="s">
        <v>70</v>
      </c>
      <c r="D95" s="9" t="s">
        <v>5</v>
      </c>
      <c r="E95" s="32">
        <f>'[1]Управл 2017'!$Z$26</f>
        <v>28472.472</v>
      </c>
      <c r="F95" s="22" t="s">
        <v>341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4" t="s">
        <v>171</v>
      </c>
      <c r="B96" s="9" t="s">
        <v>110</v>
      </c>
      <c r="C96" s="9" t="s">
        <v>70</v>
      </c>
      <c r="D96" s="9" t="s">
        <v>20</v>
      </c>
      <c r="E96" s="22"/>
      <c r="F96" s="22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4" t="s">
        <v>172</v>
      </c>
      <c r="B97" s="9" t="s">
        <v>67</v>
      </c>
      <c r="C97" s="9" t="s">
        <v>70</v>
      </c>
      <c r="D97" s="9" t="s">
        <v>12</v>
      </c>
      <c r="E97" s="22"/>
      <c r="F97" s="22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4" t="s">
        <v>173</v>
      </c>
      <c r="B98" s="9" t="s">
        <v>111</v>
      </c>
      <c r="C98" s="9" t="s">
        <v>76</v>
      </c>
      <c r="D98" s="39">
        <f>E95/E2</f>
        <v>11.341355108544116</v>
      </c>
      <c r="E98" s="22"/>
      <c r="F98" s="22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3" customFormat="1" ht="47.25">
      <c r="A99" s="34" t="s">
        <v>175</v>
      </c>
      <c r="B99" s="21" t="s">
        <v>107</v>
      </c>
      <c r="C99" s="21" t="s">
        <v>70</v>
      </c>
      <c r="D99" s="21" t="s">
        <v>26</v>
      </c>
      <c r="E99" s="22"/>
      <c r="F99" s="1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31.5">
      <c r="A100" s="24" t="s">
        <v>176</v>
      </c>
      <c r="B100" s="9" t="s">
        <v>108</v>
      </c>
      <c r="C100" s="9" t="s">
        <v>76</v>
      </c>
      <c r="D100" s="9">
        <f>E101+E105</f>
        <v>1136.13</v>
      </c>
      <c r="E100" s="11"/>
      <c r="F100" s="11" t="s">
        <v>340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4" t="s">
        <v>177</v>
      </c>
      <c r="B101" s="9" t="s">
        <v>109</v>
      </c>
      <c r="C101" s="9" t="s">
        <v>70</v>
      </c>
      <c r="D101" s="9" t="s">
        <v>9</v>
      </c>
      <c r="E101" s="11">
        <f>849.44</f>
        <v>849.44</v>
      </c>
      <c r="F101" s="11">
        <v>530.9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4" t="s">
        <v>178</v>
      </c>
      <c r="B102" s="9" t="s">
        <v>110</v>
      </c>
      <c r="C102" s="9" t="s">
        <v>70</v>
      </c>
      <c r="D102" s="9" t="s">
        <v>27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4" t="s">
        <v>179</v>
      </c>
      <c r="B103" s="9" t="s">
        <v>67</v>
      </c>
      <c r="C103" s="9" t="s">
        <v>70</v>
      </c>
      <c r="D103" s="9" t="s">
        <v>174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31.5">
      <c r="A104" s="24" t="s">
        <v>180</v>
      </c>
      <c r="B104" s="9" t="s">
        <v>111</v>
      </c>
      <c r="C104" s="9" t="s">
        <v>76</v>
      </c>
      <c r="D104" s="39">
        <f>E101/F101</f>
        <v>1.6</v>
      </c>
      <c r="E104" s="11"/>
      <c r="F104" s="11" t="s">
        <v>340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4" t="s">
        <v>181</v>
      </c>
      <c r="B105" s="9" t="s">
        <v>109</v>
      </c>
      <c r="C105" s="9" t="s">
        <v>70</v>
      </c>
      <c r="D105" s="9" t="s">
        <v>8</v>
      </c>
      <c r="E105" s="11">
        <v>286.69</v>
      </c>
      <c r="F105" s="11">
        <v>530.9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4" t="s">
        <v>182</v>
      </c>
      <c r="B106" s="9" t="s">
        <v>110</v>
      </c>
      <c r="C106" s="9" t="s">
        <v>70</v>
      </c>
      <c r="D106" s="9" t="s">
        <v>28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4" t="s">
        <v>183</v>
      </c>
      <c r="B107" s="9" t="s">
        <v>67</v>
      </c>
      <c r="C107" s="9" t="s">
        <v>70</v>
      </c>
      <c r="D107" s="9" t="s">
        <v>174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4" t="s">
        <v>184</v>
      </c>
      <c r="B108" s="9" t="s">
        <v>111</v>
      </c>
      <c r="C108" s="9" t="s">
        <v>76</v>
      </c>
      <c r="D108" s="39">
        <f>E105/F105</f>
        <v>0.5400075343755887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3" customFormat="1" ht="63">
      <c r="A109" s="34" t="s">
        <v>185</v>
      </c>
      <c r="B109" s="21" t="s">
        <v>107</v>
      </c>
      <c r="C109" s="21" t="s">
        <v>70</v>
      </c>
      <c r="D109" s="21" t="s">
        <v>29</v>
      </c>
      <c r="E109" s="22"/>
      <c r="F109" s="1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186</v>
      </c>
      <c r="B110" s="9" t="s">
        <v>108</v>
      </c>
      <c r="C110" s="9" t="s">
        <v>76</v>
      </c>
      <c r="D110" s="25">
        <f>E111+E115+E123+E127+E131+E135+E139+E143+E147+E151+E155+E159+E167+E163+E119</f>
        <v>66363.52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4" t="s">
        <v>187</v>
      </c>
      <c r="B111" s="9" t="s">
        <v>109</v>
      </c>
      <c r="C111" s="9" t="s">
        <v>70</v>
      </c>
      <c r="D111" s="9" t="s">
        <v>30</v>
      </c>
      <c r="E111" s="11">
        <f>1299.52</f>
        <v>1299.52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4" t="s">
        <v>188</v>
      </c>
      <c r="B112" s="9" t="s">
        <v>110</v>
      </c>
      <c r="C112" s="9" t="s">
        <v>70</v>
      </c>
      <c r="D112" s="9" t="s">
        <v>25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4" t="s">
        <v>189</v>
      </c>
      <c r="B113" s="9" t="s">
        <v>67</v>
      </c>
      <c r="C113" s="9" t="s">
        <v>70</v>
      </c>
      <c r="D113" s="9" t="s">
        <v>12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4" t="s">
        <v>190</v>
      </c>
      <c r="B114" s="9" t="s">
        <v>111</v>
      </c>
      <c r="C114" s="9" t="s">
        <v>76</v>
      </c>
      <c r="D114" s="39">
        <f>E111/E2</f>
        <v>0.5176339374626568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4" t="s">
        <v>191</v>
      </c>
      <c r="B115" s="9" t="s">
        <v>109</v>
      </c>
      <c r="C115" s="9" t="s">
        <v>70</v>
      </c>
      <c r="D115" s="9" t="s">
        <v>31</v>
      </c>
      <c r="E115" s="33">
        <f>5987.54</f>
        <v>5987.54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4" t="s">
        <v>192</v>
      </c>
      <c r="B116" s="9" t="s">
        <v>110</v>
      </c>
      <c r="C116" s="9" t="s">
        <v>70</v>
      </c>
      <c r="D116" s="9" t="s">
        <v>32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4" t="s">
        <v>193</v>
      </c>
      <c r="B117" s="9" t="s">
        <v>67</v>
      </c>
      <c r="C117" s="9" t="s">
        <v>70</v>
      </c>
      <c r="D117" s="9" t="s">
        <v>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4" t="s">
        <v>194</v>
      </c>
      <c r="B118" s="9" t="s">
        <v>111</v>
      </c>
      <c r="C118" s="9" t="s">
        <v>76</v>
      </c>
      <c r="D118" s="39">
        <f>E115/E2</f>
        <v>2.3849990041824336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4"/>
      <c r="B119" s="9" t="s">
        <v>109</v>
      </c>
      <c r="C119" s="9" t="s">
        <v>70</v>
      </c>
      <c r="D119" s="39" t="s">
        <v>385</v>
      </c>
      <c r="E119" s="11">
        <v>1203.16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4"/>
      <c r="B120" s="9" t="s">
        <v>110</v>
      </c>
      <c r="C120" s="9" t="s">
        <v>70</v>
      </c>
      <c r="D120" s="39" t="s">
        <v>27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4"/>
      <c r="B121" s="9" t="s">
        <v>67</v>
      </c>
      <c r="C121" s="9" t="s">
        <v>70</v>
      </c>
      <c r="D121" s="39" t="s">
        <v>12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4"/>
      <c r="B122" s="9" t="s">
        <v>111</v>
      </c>
      <c r="C122" s="9" t="s">
        <v>76</v>
      </c>
      <c r="D122" s="39">
        <f>E119/E2</f>
        <v>0.4792511451902012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4" t="s">
        <v>195</v>
      </c>
      <c r="B123" s="9" t="s">
        <v>109</v>
      </c>
      <c r="C123" s="9" t="s">
        <v>70</v>
      </c>
      <c r="D123" s="9" t="s">
        <v>3</v>
      </c>
      <c r="E123" s="11">
        <f>1956.06</f>
        <v>1956.06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4" t="s">
        <v>196</v>
      </c>
      <c r="B124" s="9" t="s">
        <v>110</v>
      </c>
      <c r="C124" s="9" t="s">
        <v>70</v>
      </c>
      <c r="D124" s="9" t="s">
        <v>33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4" t="s">
        <v>197</v>
      </c>
      <c r="B125" s="9" t="s">
        <v>67</v>
      </c>
      <c r="C125" s="9" t="s">
        <v>70</v>
      </c>
      <c r="D125" s="9" t="s">
        <v>12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4" t="s">
        <v>198</v>
      </c>
      <c r="B126" s="9" t="s">
        <v>111</v>
      </c>
      <c r="C126" s="9" t="s">
        <v>76</v>
      </c>
      <c r="D126" s="39">
        <f>E123/E2</f>
        <v>0.7791515634335789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31.5">
      <c r="A127" s="24" t="s">
        <v>199</v>
      </c>
      <c r="B127" s="9" t="s">
        <v>109</v>
      </c>
      <c r="C127" s="9" t="s">
        <v>70</v>
      </c>
      <c r="D127" s="9" t="s">
        <v>2</v>
      </c>
      <c r="E127" s="11">
        <f>21147.9</f>
        <v>21147.9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4" t="s">
        <v>200</v>
      </c>
      <c r="B128" s="9" t="s">
        <v>110</v>
      </c>
      <c r="C128" s="9" t="s">
        <v>70</v>
      </c>
      <c r="D128" s="9" t="s">
        <v>34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4" t="s">
        <v>201</v>
      </c>
      <c r="B129" s="9" t="s">
        <v>67</v>
      </c>
      <c r="C129" s="9" t="s">
        <v>70</v>
      </c>
      <c r="D129" s="9" t="s">
        <v>12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4" t="s">
        <v>202</v>
      </c>
      <c r="B130" s="9" t="s">
        <v>111</v>
      </c>
      <c r="C130" s="9" t="s">
        <v>76</v>
      </c>
      <c r="D130" s="39">
        <f>E127/E2</f>
        <v>8.423780123481379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47.25">
      <c r="A131" s="24" t="s">
        <v>203</v>
      </c>
      <c r="B131" s="9" t="s">
        <v>109</v>
      </c>
      <c r="C131" s="9" t="s">
        <v>70</v>
      </c>
      <c r="D131" s="9" t="s">
        <v>35</v>
      </c>
      <c r="E131" s="11">
        <f>8726.82+8040.23</f>
        <v>16767.05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4" t="s">
        <v>204</v>
      </c>
      <c r="B132" s="9" t="s">
        <v>110</v>
      </c>
      <c r="C132" s="9" t="s">
        <v>70</v>
      </c>
      <c r="D132" s="9" t="s">
        <v>36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4" t="s">
        <v>205</v>
      </c>
      <c r="B133" s="9" t="s">
        <v>67</v>
      </c>
      <c r="C133" s="9" t="s">
        <v>70</v>
      </c>
      <c r="D133" s="9" t="s">
        <v>12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4" t="s">
        <v>206</v>
      </c>
      <c r="B134" s="9" t="s">
        <v>111</v>
      </c>
      <c r="C134" s="9" t="s">
        <v>76</v>
      </c>
      <c r="D134" s="39">
        <f>E131/E2</f>
        <v>6.67876916948815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4" t="s">
        <v>207</v>
      </c>
      <c r="B135" s="9" t="s">
        <v>109</v>
      </c>
      <c r="C135" s="9" t="s">
        <v>70</v>
      </c>
      <c r="D135" s="9" t="s">
        <v>37</v>
      </c>
      <c r="E135" s="11">
        <f>8550.76</f>
        <v>8550.76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4" t="s">
        <v>208</v>
      </c>
      <c r="B136" s="9" t="s">
        <v>110</v>
      </c>
      <c r="C136" s="9" t="s">
        <v>70</v>
      </c>
      <c r="D136" s="9" t="s">
        <v>38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4" t="s">
        <v>209</v>
      </c>
      <c r="B137" s="9" t="s">
        <v>67</v>
      </c>
      <c r="C137" s="9" t="s">
        <v>70</v>
      </c>
      <c r="D137" s="9" t="s">
        <v>12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4" t="s">
        <v>210</v>
      </c>
      <c r="B138" s="9" t="s">
        <v>111</v>
      </c>
      <c r="C138" s="9" t="s">
        <v>76</v>
      </c>
      <c r="D138" s="39">
        <f>E135/E2</f>
        <v>3.4059988050189207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4" t="s">
        <v>211</v>
      </c>
      <c r="B139" s="9" t="s">
        <v>109</v>
      </c>
      <c r="C139" s="9" t="s">
        <v>70</v>
      </c>
      <c r="D139" s="9" t="s">
        <v>39</v>
      </c>
      <c r="E139" s="11">
        <f>4340.65</f>
        <v>4340.65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4" t="s">
        <v>212</v>
      </c>
      <c r="B140" s="9" t="s">
        <v>110</v>
      </c>
      <c r="C140" s="9" t="s">
        <v>70</v>
      </c>
      <c r="D140" s="9" t="s">
        <v>27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4" t="s">
        <v>213</v>
      </c>
      <c r="B141" s="9" t="s">
        <v>67</v>
      </c>
      <c r="C141" s="9" t="s">
        <v>70</v>
      </c>
      <c r="D141" s="9" t="s">
        <v>12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4" t="s">
        <v>214</v>
      </c>
      <c r="B142" s="9" t="s">
        <v>111</v>
      </c>
      <c r="C142" s="9" t="s">
        <v>76</v>
      </c>
      <c r="D142" s="39">
        <f>E139/E2</f>
        <v>1.7289982075283807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4" t="s">
        <v>215</v>
      </c>
      <c r="B143" s="9" t="s">
        <v>109</v>
      </c>
      <c r="C143" s="9" t="s">
        <v>70</v>
      </c>
      <c r="D143" s="9" t="s">
        <v>40</v>
      </c>
      <c r="E143" s="11">
        <f>3396.71</f>
        <v>3396.71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4" t="s">
        <v>216</v>
      </c>
      <c r="B144" s="9" t="s">
        <v>110</v>
      </c>
      <c r="C144" s="9" t="s">
        <v>70</v>
      </c>
      <c r="D144" s="9" t="s">
        <v>34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4" t="s">
        <v>217</v>
      </c>
      <c r="B145" s="9" t="s">
        <v>67</v>
      </c>
      <c r="C145" s="9" t="s">
        <v>70</v>
      </c>
      <c r="D145" s="9" t="s">
        <v>12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4" t="s">
        <v>218</v>
      </c>
      <c r="B146" s="9" t="s">
        <v>111</v>
      </c>
      <c r="C146" s="9" t="s">
        <v>76</v>
      </c>
      <c r="D146" s="39">
        <f>E143/E2</f>
        <v>1.3530013941445926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4" t="s">
        <v>354</v>
      </c>
      <c r="B147" s="9" t="s">
        <v>109</v>
      </c>
      <c r="C147" s="9" t="s">
        <v>70</v>
      </c>
      <c r="D147" s="9" t="s">
        <v>336</v>
      </c>
      <c r="E147" s="11">
        <v>1714.17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4" t="s">
        <v>355</v>
      </c>
      <c r="B148" s="9" t="s">
        <v>110</v>
      </c>
      <c r="C148" s="9" t="s">
        <v>70</v>
      </c>
      <c r="D148" s="9" t="s">
        <v>38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4" t="s">
        <v>356</v>
      </c>
      <c r="B149" s="9" t="s">
        <v>67</v>
      </c>
      <c r="C149" s="9" t="s">
        <v>70</v>
      </c>
      <c r="D149" s="9" t="s">
        <v>12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4" t="s">
        <v>357</v>
      </c>
      <c r="B150" s="9" t="s">
        <v>111</v>
      </c>
      <c r="C150" s="9" t="s">
        <v>76</v>
      </c>
      <c r="D150" s="39">
        <f>E147/E2</f>
        <v>0.6828002389962159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4" t="s">
        <v>358</v>
      </c>
      <c r="B151" s="9" t="s">
        <v>109</v>
      </c>
      <c r="C151" s="9" t="s">
        <v>70</v>
      </c>
      <c r="D151" s="39" t="s">
        <v>335</v>
      </c>
      <c r="E151" s="11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4" t="s">
        <v>359</v>
      </c>
      <c r="B152" s="9" t="s">
        <v>110</v>
      </c>
      <c r="C152" s="9" t="s">
        <v>70</v>
      </c>
      <c r="D152" s="39" t="s">
        <v>34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4" t="s">
        <v>360</v>
      </c>
      <c r="B153" s="9" t="s">
        <v>67</v>
      </c>
      <c r="C153" s="9" t="s">
        <v>70</v>
      </c>
      <c r="D153" s="39" t="s">
        <v>12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4" t="s">
        <v>361</v>
      </c>
      <c r="B154" s="9" t="s">
        <v>111</v>
      </c>
      <c r="C154" s="9" t="s">
        <v>76</v>
      </c>
      <c r="D154" s="39">
        <f>E151/E2</f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4" t="s">
        <v>362</v>
      </c>
      <c r="B155" s="9" t="s">
        <v>109</v>
      </c>
      <c r="C155" s="9" t="s">
        <v>70</v>
      </c>
      <c r="D155" s="39" t="s">
        <v>337</v>
      </c>
      <c r="E155" s="11"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4" t="s">
        <v>363</v>
      </c>
      <c r="B156" s="9" t="s">
        <v>110</v>
      </c>
      <c r="C156" s="9" t="s">
        <v>70</v>
      </c>
      <c r="D156" s="39" t="s">
        <v>27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4" t="s">
        <v>364</v>
      </c>
      <c r="B157" s="9" t="s">
        <v>67</v>
      </c>
      <c r="C157" s="9" t="s">
        <v>70</v>
      </c>
      <c r="D157" s="39" t="s">
        <v>12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4" t="s">
        <v>365</v>
      </c>
      <c r="B158" s="9" t="s">
        <v>111</v>
      </c>
      <c r="C158" s="9" t="s">
        <v>76</v>
      </c>
      <c r="D158" s="39">
        <f>E155/E2</f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31.5">
      <c r="A159" s="24" t="s">
        <v>366</v>
      </c>
      <c r="B159" s="9" t="s">
        <v>109</v>
      </c>
      <c r="C159" s="9" t="s">
        <v>70</v>
      </c>
      <c r="D159" s="39" t="s">
        <v>334</v>
      </c>
      <c r="E159" s="11">
        <v>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>
      <c r="A160" s="24" t="s">
        <v>367</v>
      </c>
      <c r="B160" s="9" t="s">
        <v>110</v>
      </c>
      <c r="C160" s="9" t="s">
        <v>70</v>
      </c>
      <c r="D160" s="39" t="s">
        <v>27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>
      <c r="A161" s="24" t="s">
        <v>368</v>
      </c>
      <c r="B161" s="9" t="s">
        <v>67</v>
      </c>
      <c r="C161" s="9" t="s">
        <v>70</v>
      </c>
      <c r="D161" s="39" t="s">
        <v>12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>
      <c r="A162" s="24" t="s">
        <v>369</v>
      </c>
      <c r="B162" s="9" t="s">
        <v>111</v>
      </c>
      <c r="C162" s="9" t="s">
        <v>76</v>
      </c>
      <c r="D162" s="39">
        <f>E159/E2</f>
        <v>0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15.75" hidden="1">
      <c r="A163" s="24"/>
      <c r="B163" s="9"/>
      <c r="C163" s="9"/>
      <c r="D163" s="39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 hidden="1">
      <c r="A164" s="24"/>
      <c r="B164" s="9"/>
      <c r="C164" s="9"/>
      <c r="D164" s="39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 hidden="1">
      <c r="A165" s="24"/>
      <c r="B165" s="9"/>
      <c r="C165" s="9"/>
      <c r="D165" s="39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 hidden="1">
      <c r="A166" s="24"/>
      <c r="B166" s="9"/>
      <c r="C166" s="9"/>
      <c r="D166" s="39"/>
      <c r="E166" s="11"/>
      <c r="F166" s="11" t="s">
        <v>378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31.5">
      <c r="A167" s="24" t="s">
        <v>370</v>
      </c>
      <c r="B167" s="9" t="s">
        <v>109</v>
      </c>
      <c r="C167" s="9" t="s">
        <v>70</v>
      </c>
      <c r="D167" s="9" t="s">
        <v>331</v>
      </c>
      <c r="E167" s="11">
        <v>0</v>
      </c>
      <c r="F167" s="11">
        <v>0</v>
      </c>
      <c r="G167" s="2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4" t="s">
        <v>371</v>
      </c>
      <c r="B168" s="9" t="s">
        <v>110</v>
      </c>
      <c r="C168" s="9" t="s">
        <v>70</v>
      </c>
      <c r="D168" s="9" t="s">
        <v>27</v>
      </c>
      <c r="E168" s="27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15.75">
      <c r="A169" s="24" t="s">
        <v>372</v>
      </c>
      <c r="B169" s="9" t="s">
        <v>67</v>
      </c>
      <c r="C169" s="9" t="s">
        <v>70</v>
      </c>
      <c r="D169" s="9" t="s">
        <v>12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4" t="s">
        <v>373</v>
      </c>
      <c r="B170" s="9" t="s">
        <v>111</v>
      </c>
      <c r="C170" s="9" t="s">
        <v>76</v>
      </c>
      <c r="D170" s="38">
        <f>E167/E2</f>
        <v>0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47.25">
      <c r="A171" s="34" t="s">
        <v>219</v>
      </c>
      <c r="B171" s="21" t="s">
        <v>107</v>
      </c>
      <c r="C171" s="21" t="s">
        <v>70</v>
      </c>
      <c r="D171" s="21" t="s">
        <v>41</v>
      </c>
      <c r="E171" s="22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4" t="s">
        <v>220</v>
      </c>
      <c r="B172" s="9" t="s">
        <v>108</v>
      </c>
      <c r="C172" s="9" t="s">
        <v>76</v>
      </c>
      <c r="D172" s="25">
        <f>E173+E177+E181+E185+E189+E193+E197+E201+E205</f>
        <v>115955.787724</v>
      </c>
      <c r="E172" s="22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4" t="s">
        <v>221</v>
      </c>
      <c r="B173" s="9" t="s">
        <v>109</v>
      </c>
      <c r="C173" s="9" t="s">
        <v>70</v>
      </c>
      <c r="D173" s="9" t="s">
        <v>42</v>
      </c>
      <c r="E173" s="22">
        <v>2148.43</v>
      </c>
      <c r="F173" s="11">
        <v>1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4" t="s">
        <v>222</v>
      </c>
      <c r="B174" s="9" t="s">
        <v>110</v>
      </c>
      <c r="C174" s="9" t="s">
        <v>70</v>
      </c>
      <c r="D174" s="9" t="s">
        <v>43</v>
      </c>
      <c r="E174" s="22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.75">
      <c r="A175" s="24" t="s">
        <v>223</v>
      </c>
      <c r="B175" s="9" t="s">
        <v>67</v>
      </c>
      <c r="C175" s="9" t="s">
        <v>70</v>
      </c>
      <c r="D175" s="9" t="s">
        <v>22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4" t="s">
        <v>224</v>
      </c>
      <c r="B176" s="9" t="s">
        <v>111</v>
      </c>
      <c r="C176" s="9" t="s">
        <v>76</v>
      </c>
      <c r="D176" s="39">
        <f>E173/F173</f>
        <v>2148.43</v>
      </c>
      <c r="E176" s="22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4"/>
      <c r="B177" s="9" t="s">
        <v>109</v>
      </c>
      <c r="C177" s="9" t="s">
        <v>70</v>
      </c>
      <c r="D177" s="9" t="s">
        <v>379</v>
      </c>
      <c r="E177" s="22">
        <f>('[4]ук(2016)'!$CE$37+'[4]ук(2016)'!$CE$41)*12*'[4]ук(2016)'!$CE$3+137.37</f>
        <v>8827.937724000001</v>
      </c>
      <c r="F177" s="11">
        <v>1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4"/>
      <c r="B178" s="9" t="s">
        <v>110</v>
      </c>
      <c r="C178" s="9" t="s">
        <v>70</v>
      </c>
      <c r="D178" s="9" t="s">
        <v>43</v>
      </c>
      <c r="E178" s="22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4"/>
      <c r="B179" s="9" t="s">
        <v>67</v>
      </c>
      <c r="C179" s="9" t="s">
        <v>70</v>
      </c>
      <c r="D179" s="9" t="s">
        <v>22</v>
      </c>
      <c r="E179" s="22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4"/>
      <c r="B180" s="9" t="s">
        <v>111</v>
      </c>
      <c r="C180" s="9" t="s">
        <v>76</v>
      </c>
      <c r="D180" s="39">
        <f>E177/F177</f>
        <v>8827.937724000001</v>
      </c>
      <c r="E180" s="22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4" t="s">
        <v>225</v>
      </c>
      <c r="B181" s="9" t="s">
        <v>109</v>
      </c>
      <c r="C181" s="9" t="s">
        <v>70</v>
      </c>
      <c r="D181" s="9" t="s">
        <v>44</v>
      </c>
      <c r="E181" s="11">
        <v>8648.78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4" t="s">
        <v>226</v>
      </c>
      <c r="B182" s="9" t="s">
        <v>110</v>
      </c>
      <c r="C182" s="9" t="s">
        <v>70</v>
      </c>
      <c r="D182" s="9" t="s">
        <v>27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4" t="s">
        <v>227</v>
      </c>
      <c r="B183" s="9" t="s">
        <v>67</v>
      </c>
      <c r="C183" s="9" t="s">
        <v>70</v>
      </c>
      <c r="D183" s="9" t="s">
        <v>12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4" t="s">
        <v>228</v>
      </c>
      <c r="B184" s="9" t="s">
        <v>111</v>
      </c>
      <c r="C184" s="9" t="s">
        <v>76</v>
      </c>
      <c r="D184" s="39">
        <f>E181/E2</f>
        <v>3.445042820155348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4" t="s">
        <v>229</v>
      </c>
      <c r="B185" s="9" t="s">
        <v>109</v>
      </c>
      <c r="C185" s="9" t="s">
        <v>70</v>
      </c>
      <c r="D185" s="9" t="s">
        <v>45</v>
      </c>
      <c r="E185" s="11">
        <v>1272.44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4" t="s">
        <v>230</v>
      </c>
      <c r="B186" s="9" t="s">
        <v>110</v>
      </c>
      <c r="C186" s="9" t="s">
        <v>70</v>
      </c>
      <c r="D186" s="9" t="s">
        <v>27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4" t="s">
        <v>231</v>
      </c>
      <c r="B187" s="9" t="s">
        <v>67</v>
      </c>
      <c r="C187" s="9" t="s">
        <v>70</v>
      </c>
      <c r="D187" s="9" t="s">
        <v>12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4" t="s">
        <v>232</v>
      </c>
      <c r="B188" s="9" t="s">
        <v>111</v>
      </c>
      <c r="C188" s="9" t="s">
        <v>76</v>
      </c>
      <c r="D188" s="39">
        <f>E185/E2</f>
        <v>0.5068472415853416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4" t="s">
        <v>233</v>
      </c>
      <c r="B189" s="9" t="s">
        <v>109</v>
      </c>
      <c r="C189" s="9" t="s">
        <v>70</v>
      </c>
      <c r="D189" s="9" t="s">
        <v>46</v>
      </c>
      <c r="E189" s="11">
        <f>3150+7814.3</f>
        <v>10964.3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4" t="s">
        <v>234</v>
      </c>
      <c r="B190" s="9" t="s">
        <v>110</v>
      </c>
      <c r="C190" s="9" t="s">
        <v>70</v>
      </c>
      <c r="D190" s="9" t="s">
        <v>27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4" t="s">
        <v>235</v>
      </c>
      <c r="B191" s="9" t="s">
        <v>67</v>
      </c>
      <c r="C191" s="9" t="s">
        <v>70</v>
      </c>
      <c r="D191" s="9" t="s">
        <v>12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4" t="s">
        <v>236</v>
      </c>
      <c r="B192" s="9" t="s">
        <v>111</v>
      </c>
      <c r="C192" s="9" t="s">
        <v>76</v>
      </c>
      <c r="D192" s="39">
        <f>E189/E2</f>
        <v>4.367377016530571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4" t="s">
        <v>237</v>
      </c>
      <c r="B193" s="9" t="s">
        <v>109</v>
      </c>
      <c r="C193" s="9" t="s">
        <v>70</v>
      </c>
      <c r="D193" s="9" t="s">
        <v>324</v>
      </c>
      <c r="E193" s="11">
        <v>1799.77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4" t="s">
        <v>238</v>
      </c>
      <c r="B194" s="9" t="s">
        <v>110</v>
      </c>
      <c r="C194" s="9" t="s">
        <v>70</v>
      </c>
      <c r="D194" s="9" t="s">
        <v>27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4" t="s">
        <v>240</v>
      </c>
      <c r="B195" s="9" t="s">
        <v>67</v>
      </c>
      <c r="C195" s="9" t="s">
        <v>70</v>
      </c>
      <c r="D195" s="9" t="s">
        <v>12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4" t="s">
        <v>241</v>
      </c>
      <c r="B196" s="9" t="s">
        <v>111</v>
      </c>
      <c r="C196" s="9" t="s">
        <v>76</v>
      </c>
      <c r="D196" s="39">
        <f>E193/E2</f>
        <v>0.7168970324636527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4" t="s">
        <v>242</v>
      </c>
      <c r="B197" s="9" t="s">
        <v>109</v>
      </c>
      <c r="C197" s="9" t="s">
        <v>70</v>
      </c>
      <c r="D197" s="9" t="s">
        <v>47</v>
      </c>
      <c r="E197" s="11">
        <v>6746.28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4" t="s">
        <v>239</v>
      </c>
      <c r="B198" s="9" t="s">
        <v>110</v>
      </c>
      <c r="C198" s="9" t="s">
        <v>70</v>
      </c>
      <c r="D198" s="9" t="s">
        <v>27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4" t="s">
        <v>243</v>
      </c>
      <c r="B199" s="9" t="s">
        <v>67</v>
      </c>
      <c r="C199" s="9" t="s">
        <v>70</v>
      </c>
      <c r="D199" s="9" t="s">
        <v>12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4" t="s">
        <v>244</v>
      </c>
      <c r="B200" s="9" t="s">
        <v>111</v>
      </c>
      <c r="C200" s="9" t="s">
        <v>76</v>
      </c>
      <c r="D200" s="39">
        <f>E197/E2</f>
        <v>2.687225652260506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4" t="s">
        <v>245</v>
      </c>
      <c r="B201" s="9" t="s">
        <v>109</v>
      </c>
      <c r="C201" s="9" t="s">
        <v>70</v>
      </c>
      <c r="D201" s="9" t="s">
        <v>48</v>
      </c>
      <c r="E201" s="11">
        <v>204.68</v>
      </c>
      <c r="F201" s="11" t="s">
        <v>332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4" t="s">
        <v>246</v>
      </c>
      <c r="B202" s="9" t="s">
        <v>110</v>
      </c>
      <c r="C202" s="9" t="s">
        <v>70</v>
      </c>
      <c r="D202" s="9" t="s">
        <v>27</v>
      </c>
      <c r="E202" s="11"/>
      <c r="F202" s="11" t="s">
        <v>12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4" t="s">
        <v>247</v>
      </c>
      <c r="B203" s="9" t="s">
        <v>67</v>
      </c>
      <c r="C203" s="9" t="s">
        <v>70</v>
      </c>
      <c r="D203" s="9" t="s">
        <v>12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4" t="s">
        <v>248</v>
      </c>
      <c r="B204" s="9" t="s">
        <v>111</v>
      </c>
      <c r="C204" s="9" t="s">
        <v>76</v>
      </c>
      <c r="D204" s="39">
        <f>E201/E2</f>
        <v>0.0815295757817168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1.5">
      <c r="A205" s="24" t="s">
        <v>249</v>
      </c>
      <c r="B205" s="9" t="s">
        <v>109</v>
      </c>
      <c r="C205" s="9" t="s">
        <v>70</v>
      </c>
      <c r="D205" s="9" t="s">
        <v>49</v>
      </c>
      <c r="E205" s="11">
        <v>75343.17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.75">
      <c r="A206" s="24" t="s">
        <v>250</v>
      </c>
      <c r="B206" s="9" t="s">
        <v>110</v>
      </c>
      <c r="C206" s="9" t="s">
        <v>70</v>
      </c>
      <c r="D206" s="9" t="s">
        <v>27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.75">
      <c r="A207" s="24" t="s">
        <v>251</v>
      </c>
      <c r="B207" s="9" t="s">
        <v>67</v>
      </c>
      <c r="C207" s="9" t="s">
        <v>70</v>
      </c>
      <c r="D207" s="9" t="s">
        <v>12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4" t="s">
        <v>252</v>
      </c>
      <c r="B208" s="9" t="s">
        <v>111</v>
      </c>
      <c r="C208" s="9" t="s">
        <v>76</v>
      </c>
      <c r="D208" s="39">
        <f>E205/E2</f>
        <v>30.01122087233619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47.25">
      <c r="A209" s="34" t="s">
        <v>287</v>
      </c>
      <c r="B209" s="21" t="s">
        <v>107</v>
      </c>
      <c r="C209" s="21" t="s">
        <v>70</v>
      </c>
      <c r="D209" s="21" t="s">
        <v>50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8.75">
      <c r="A210" s="24" t="s">
        <v>253</v>
      </c>
      <c r="B210" s="9" t="s">
        <v>108</v>
      </c>
      <c r="C210" s="9" t="s">
        <v>76</v>
      </c>
      <c r="D210" s="9">
        <f>E210+E215+E219+E223+E227+E231+E235+E239+E243+E247</f>
        <v>14605.46</v>
      </c>
      <c r="E210" s="11">
        <v>0</v>
      </c>
      <c r="F210" s="28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31.5">
      <c r="A211" s="24" t="s">
        <v>254</v>
      </c>
      <c r="B211" s="9" t="s">
        <v>109</v>
      </c>
      <c r="C211" s="9" t="s">
        <v>70</v>
      </c>
      <c r="D211" s="9" t="s">
        <v>51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4" t="s">
        <v>283</v>
      </c>
      <c r="B212" s="9" t="s">
        <v>110</v>
      </c>
      <c r="C212" s="9" t="s">
        <v>70</v>
      </c>
      <c r="D212" s="9" t="s">
        <v>27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15.75">
      <c r="A213" s="24" t="s">
        <v>255</v>
      </c>
      <c r="B213" s="9" t="s">
        <v>67</v>
      </c>
      <c r="C213" s="9" t="s">
        <v>70</v>
      </c>
      <c r="D213" s="9" t="s">
        <v>12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5.75">
      <c r="A214" s="24" t="s">
        <v>256</v>
      </c>
      <c r="B214" s="9" t="s">
        <v>111</v>
      </c>
      <c r="C214" s="9" t="s">
        <v>76</v>
      </c>
      <c r="D214" s="9">
        <v>0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1.5">
      <c r="A215" s="24" t="s">
        <v>257</v>
      </c>
      <c r="B215" s="9" t="s">
        <v>109</v>
      </c>
      <c r="C215" s="9" t="s">
        <v>70</v>
      </c>
      <c r="D215" s="9" t="s">
        <v>53</v>
      </c>
      <c r="E215" s="11"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4" t="s">
        <v>258</v>
      </c>
      <c r="B216" s="9" t="s">
        <v>110</v>
      </c>
      <c r="C216" s="9" t="s">
        <v>70</v>
      </c>
      <c r="D216" s="9" t="s">
        <v>27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.75">
      <c r="A217" s="24" t="s">
        <v>259</v>
      </c>
      <c r="B217" s="9" t="s">
        <v>67</v>
      </c>
      <c r="C217" s="9" t="s">
        <v>70</v>
      </c>
      <c r="D217" s="9" t="s">
        <v>12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4" t="s">
        <v>260</v>
      </c>
      <c r="B218" s="9" t="s">
        <v>111</v>
      </c>
      <c r="C218" s="9" t="s">
        <v>76</v>
      </c>
      <c r="D218" s="39">
        <f>E215/E2</f>
        <v>0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4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4" t="s">
        <v>262</v>
      </c>
      <c r="B220" s="9" t="s">
        <v>110</v>
      </c>
      <c r="C220" s="9" t="s">
        <v>70</v>
      </c>
      <c r="D220" s="9" t="s">
        <v>27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4" t="s">
        <v>263</v>
      </c>
      <c r="B221" s="9" t="s">
        <v>67</v>
      </c>
      <c r="C221" s="9" t="s">
        <v>70</v>
      </c>
      <c r="D221" s="9" t="s">
        <v>12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4" t="s">
        <v>264</v>
      </c>
      <c r="B222" s="9" t="s">
        <v>111</v>
      </c>
      <c r="C222" s="9" t="s">
        <v>76</v>
      </c>
      <c r="D222" s="9">
        <v>0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4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4" t="s">
        <v>266</v>
      </c>
      <c r="B224" s="9" t="s">
        <v>110</v>
      </c>
      <c r="C224" s="9" t="s">
        <v>70</v>
      </c>
      <c r="D224" s="9" t="s">
        <v>27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4" t="s">
        <v>267</v>
      </c>
      <c r="B225" s="9" t="s">
        <v>67</v>
      </c>
      <c r="C225" s="9" t="s">
        <v>70</v>
      </c>
      <c r="D225" s="9" t="s">
        <v>12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4" t="s">
        <v>268</v>
      </c>
      <c r="B226" s="9" t="s">
        <v>111</v>
      </c>
      <c r="C226" s="9" t="s">
        <v>76</v>
      </c>
      <c r="D226" s="9">
        <v>0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4" t="s">
        <v>269</v>
      </c>
      <c r="B227" s="9" t="s">
        <v>109</v>
      </c>
      <c r="C227" s="9" t="s">
        <v>70</v>
      </c>
      <c r="D227" s="9" t="s">
        <v>338</v>
      </c>
      <c r="E227" s="11">
        <v>11801.89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4" t="s">
        <v>270</v>
      </c>
      <c r="B228" s="9" t="s">
        <v>110</v>
      </c>
      <c r="C228" s="9" t="s">
        <v>70</v>
      </c>
      <c r="D228" s="9" t="s">
        <v>27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4" t="s">
        <v>271</v>
      </c>
      <c r="B229" s="9" t="s">
        <v>67</v>
      </c>
      <c r="C229" s="9" t="s">
        <v>70</v>
      </c>
      <c r="D229" s="9" t="s">
        <v>12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4" t="s">
        <v>272</v>
      </c>
      <c r="B230" s="9" t="s">
        <v>111</v>
      </c>
      <c r="C230" s="9" t="s">
        <v>76</v>
      </c>
      <c r="D230" s="39">
        <f>E227/E2</f>
        <v>4.7010117506472815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4" t="s">
        <v>273</v>
      </c>
      <c r="B231" s="9" t="s">
        <v>109</v>
      </c>
      <c r="C231" s="9" t="s">
        <v>70</v>
      </c>
      <c r="D231" s="9" t="s">
        <v>1</v>
      </c>
      <c r="E231" s="11"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4" t="s">
        <v>274</v>
      </c>
      <c r="B232" s="9" t="s">
        <v>110</v>
      </c>
      <c r="C232" s="9" t="s">
        <v>70</v>
      </c>
      <c r="D232" s="9" t="s">
        <v>27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4" t="s">
        <v>275</v>
      </c>
      <c r="B233" s="9" t="s">
        <v>67</v>
      </c>
      <c r="C233" s="9" t="s">
        <v>70</v>
      </c>
      <c r="D233" s="9" t="s">
        <v>12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4" t="s">
        <v>276</v>
      </c>
      <c r="B234" s="9" t="s">
        <v>111</v>
      </c>
      <c r="C234" s="9" t="s">
        <v>76</v>
      </c>
      <c r="D234" s="39">
        <f>E231/E2</f>
        <v>0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4" t="s">
        <v>277</v>
      </c>
      <c r="B235" s="9" t="s">
        <v>109</v>
      </c>
      <c r="C235" s="9" t="s">
        <v>70</v>
      </c>
      <c r="D235" s="9" t="s">
        <v>0</v>
      </c>
      <c r="E235" s="11">
        <v>786.67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4" t="s">
        <v>278</v>
      </c>
      <c r="B236" s="9" t="s">
        <v>110</v>
      </c>
      <c r="C236" s="9" t="s">
        <v>70</v>
      </c>
      <c r="D236" s="9" t="s">
        <v>27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4" t="s">
        <v>279</v>
      </c>
      <c r="B237" s="9" t="s">
        <v>67</v>
      </c>
      <c r="C237" s="9" t="s">
        <v>70</v>
      </c>
      <c r="D237" s="9" t="s">
        <v>12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4" t="s">
        <v>280</v>
      </c>
      <c r="B238" s="9" t="s">
        <v>111</v>
      </c>
      <c r="C238" s="9" t="s">
        <v>76</v>
      </c>
      <c r="D238" s="39">
        <f>E235/E2</f>
        <v>0.3133519219279028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4" t="s">
        <v>282</v>
      </c>
      <c r="B239" s="9" t="s">
        <v>109</v>
      </c>
      <c r="C239" s="9" t="s">
        <v>70</v>
      </c>
      <c r="D239" s="9" t="s">
        <v>54</v>
      </c>
      <c r="E239" s="11"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4" t="s">
        <v>284</v>
      </c>
      <c r="B240" s="9" t="s">
        <v>110</v>
      </c>
      <c r="C240" s="9" t="s">
        <v>70</v>
      </c>
      <c r="D240" s="9" t="s">
        <v>27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4" t="s">
        <v>285</v>
      </c>
      <c r="B241" s="9" t="s">
        <v>67</v>
      </c>
      <c r="C241" s="9" t="s">
        <v>70</v>
      </c>
      <c r="D241" s="9" t="s">
        <v>12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4" t="s">
        <v>286</v>
      </c>
      <c r="B242" s="9" t="s">
        <v>111</v>
      </c>
      <c r="C242" s="9" t="s">
        <v>76</v>
      </c>
      <c r="D242" s="39">
        <f>E239/E2</f>
        <v>0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4" t="s">
        <v>289</v>
      </c>
      <c r="B243" s="9" t="s">
        <v>109</v>
      </c>
      <c r="C243" s="9" t="s">
        <v>70</v>
      </c>
      <c r="D243" s="9" t="s">
        <v>55</v>
      </c>
      <c r="E243" s="11">
        <v>2016.9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4" t="s">
        <v>290</v>
      </c>
      <c r="B244" s="9" t="s">
        <v>110</v>
      </c>
      <c r="C244" s="9" t="s">
        <v>70</v>
      </c>
      <c r="D244" s="9" t="s">
        <v>27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4" t="s">
        <v>291</v>
      </c>
      <c r="B245" s="9" t="s">
        <v>67</v>
      </c>
      <c r="C245" s="9" t="s">
        <v>70</v>
      </c>
      <c r="D245" s="9" t="s">
        <v>12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4" t="s">
        <v>292</v>
      </c>
      <c r="B246" s="9" t="s">
        <v>111</v>
      </c>
      <c r="C246" s="9" t="s">
        <v>76</v>
      </c>
      <c r="D246" s="39">
        <f>E243/E2</f>
        <v>0.8033857797251543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1.5">
      <c r="A247" s="24" t="s">
        <v>374</v>
      </c>
      <c r="B247" s="9" t="s">
        <v>109</v>
      </c>
      <c r="C247" s="9" t="s">
        <v>70</v>
      </c>
      <c r="D247" s="9" t="s">
        <v>56</v>
      </c>
      <c r="E247" s="11">
        <v>0</v>
      </c>
      <c r="F247" s="11" t="s">
        <v>333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.75">
      <c r="A248" s="24" t="s">
        <v>375</v>
      </c>
      <c r="B248" s="9" t="s">
        <v>110</v>
      </c>
      <c r="C248" s="9" t="s">
        <v>70</v>
      </c>
      <c r="D248" s="9" t="s">
        <v>27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.75">
      <c r="A249" s="24" t="s">
        <v>376</v>
      </c>
      <c r="B249" s="9" t="s">
        <v>67</v>
      </c>
      <c r="C249" s="9" t="s">
        <v>70</v>
      </c>
      <c r="D249" s="9" t="s">
        <v>325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.75">
      <c r="A250" s="24" t="s">
        <v>377</v>
      </c>
      <c r="B250" s="9" t="s">
        <v>111</v>
      </c>
      <c r="C250" s="9" t="s">
        <v>76</v>
      </c>
      <c r="D250" s="39">
        <f>E247/E2</f>
        <v>0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15.75">
      <c r="A251" s="24"/>
      <c r="B251" s="21" t="s">
        <v>281</v>
      </c>
      <c r="C251" s="9" t="s">
        <v>76</v>
      </c>
      <c r="D251" s="29">
        <f>SUM(D90,D28,D34,D60,D66,D72,D78,D84,D100,D110,D172,D210)</f>
        <v>348431.61372400005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40">
        <f>'[1]Управл 2017'!$AA$26</f>
        <v>4</v>
      </c>
    </row>
    <row r="254" spans="1:4" ht="15.75">
      <c r="A254" s="7" t="s">
        <v>297</v>
      </c>
      <c r="B254" s="8" t="s">
        <v>298</v>
      </c>
      <c r="C254" s="8" t="s">
        <v>296</v>
      </c>
      <c r="D254" s="40">
        <f>'[1]Управл 2017'!$AB$26</f>
        <v>4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1">
        <f>'[1]Управл 2017'!$AD$26</f>
        <v>-32894.38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7"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2019-03-30T12:23:40Z</dcterms:modified>
  <cp:category/>
  <cp:version/>
  <cp:contentType/>
  <cp:contentStatus/>
</cp:coreProperties>
</file>