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<sst xmlns="http://schemas.openxmlformats.org/spreadsheetml/2006/main" count="979" uniqueCount="392">
  <si>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</si>
  <si>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</si>
  <si>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</si>
  <si>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</si>
  <si>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</si>
  <si>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</si>
  <si>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</si>
  <si>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</si>
  <si>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</si>
  <si>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</si>
  <si>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</si>
  <si>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</si>
  <si>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</si>
  <si>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</si>
  <si>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</si>
  <si>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</si>
  <si>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</si>
  <si>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</si>
  <si>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</si>
  <si>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</si>
  <si>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</si>
  <si>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</si>
  <si>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</si>
  <si>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</si>
  <si>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</si>
  <si>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</si>
  <si>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</si>
  <si>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</si>
  <si>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</si>
  <si>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</si>
  <si>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</si>
  <si>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</si>
  <si>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</si>
  <si>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</si>
  <si>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</si>
  <si>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</si>
  <si>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</si>
  <si>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</si>
  <si>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</si>
  <si>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</si>
  <si>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</si>
  <si>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</si>
  <si>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</si>
  <si>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</si>
  <si>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</si>
  <si>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</si>
  <si>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</si>
  <si>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</si>
  <si>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</si>
  <si>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</si>
  <si>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</si>
  <si>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</si>
  <si>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</si>
  <si>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</si>
  <si>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</si>
  <si>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</si>
  <si>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</si>
  <si>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</si>
  <si>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</si>
  <si>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</si>
  <si>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</si>
  <si>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</si>
  <si>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</si>
  <si>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</si>
  <si>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</si>
  <si>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</si>
  <si>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</si>
  <si>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</si>
  <si>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</si>
  <si>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</si>
  <si>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</si>
  <si>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</si>
  <si>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</si>
  <si>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</si>
  <si>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</si>
  <si>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</si>
  <si>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</si>
  <si>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</si>
  <si>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</si>
  <si>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</si>
  <si>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</si>
  <si>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</si>
  <si>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</si>
  <si>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</si>
  <si>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</si>
  <si>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</si>
  <si>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</si>
  <si>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</si>
  <si>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</si>
  <si>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</si>
  <si>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</si>
  <si>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</si>
  <si>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</si>
  <si>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</si>
  <si>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</si>
  <si>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</si>
  <si>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</si>
  <si>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</si>
  <si>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</si>
  <si>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</si>
  <si>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</si>
  <si>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</si>
  <si>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</si>
  <si>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</si>
  <si>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</si>
  <si>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</si>
  <si>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</si>
  <si>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</si>
  <si>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</si>
  <si>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</si>
  <si>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</si>
  <si>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</si>
  <si>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</si>
  <si>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</si>
  <si>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</si>
  <si>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</si>
  <si>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</si>
  <si>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</si>
  <si>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</si>
  <si>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</si>
  <si>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</si>
  <si>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</si>
  <si>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</si>
  <si>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</si>
  <si>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</si>
  <si>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</si>
  <si>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</si>
  <si>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</si>
  <si>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</si>
  <si>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</si>
  <si>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</si>
  <si>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</si>
  <si>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</si>
  <si>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</si>
  <si>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</si>
  <si>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</si>
  <si>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</si>
  <si>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</si>
  <si>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</si>
  <si>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</si>
  <si>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</si>
  <si>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</si>
  <si>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</si>
  <si>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</si>
  <si>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</si>
  <si>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</si>
  <si>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</si>
  <si>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</si>
  <si>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</si>
  <si>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</si>
  <si>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</si>
  <si>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</si>
  <si>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</si>
  <si>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</si>
  <si>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</si>
  <si>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</si>
  <si>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</si>
  <si>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</si>
  <si>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</si>
  <si>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</si>
  <si>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</si>
  <si>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</si>
  <si>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</si>
  <si>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</si>
  <si>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</si>
  <si>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</si>
  <si>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</si>
  <si>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</si>
  <si>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</si>
  <si>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</si>
  <si>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</si>
  <si>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</si>
  <si>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</si>
  <si>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</si>
  <si>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</si>
  <si>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</si>
  <si>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</si>
  <si>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</si>
  <si>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</si>
  <si>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</si>
  <si>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</si>
  <si>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</si>
  <si>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</si>
  <si>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</si>
  <si>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</si>
  <si>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</si>
  <si>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</si>
  <si>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</si>
  <si>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</si>
  <si>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</si>
  <si>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</si>
  <si>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</si>
  <si>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</si>
  <si>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</si>
  <si>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</si>
  <si>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</si>
  <si>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</si>
  <si>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</si>
  <si>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</si>
  <si>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</si>
  <si>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</si>
  <si>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</si>
  <si>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</si>
  <si>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</si>
  <si>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</si>
  <si>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</si>
  <si>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</si>
  <si>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</si>
  <si>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</si>
  <si>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</si>
  <si>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</si>
  <si>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</si>
  <si>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</si>
  <si>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</si>
  <si>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</si>
  <si>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</si>
  <si>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</si>
  <si>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</si>
  <si>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</si>
  <si>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</si>
  <si>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</si>
  <si>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</si>
  <si>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</si>
  <si>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</si>
  <si>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</si>
  <si>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</si>
  <si>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</si>
  <si>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</si>
  <si>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</si>
  <si>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</si>
  <si>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</si>
  <si>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</si>
  <si>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</si>
  <si>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</si>
  <si>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</si>
  <si>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</si>
  <si>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</si>
  <si>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</si>
  <si>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</si>
  <si>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</si>
  <si>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</si>
  <si>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</si>
  <si>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</si>
  <si>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</si>
  <si>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</si>
  <si>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</si>
  <si>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</si>
  <si>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</si>
  <si>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</si>
  <si>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</si>
  <si>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</si>
  <si>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</si>
  <si>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</si>
  <si>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</si>
  <si>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</si>
  <si>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</si>
  <si>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</si>
  <si>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</si>
  <si>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</si>
  <si>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</si>
  <si>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</si>
  <si>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</si>
  <si>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</si>
  <si>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</si>
  <si>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</si>
  <si>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</si>
  <si>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</si>
  <si>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</si>
  <si>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</si>
  <si>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</si>
  <si>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</si>
  <si>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</si>
  <si>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</si>
  <si>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</si>
  <si>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</si>
  <si>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</si>
  <si>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</si>
  <si>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</si>
  <si>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</si>
  <si>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</si>
  <si>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</si>
  <si>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</si>
  <si>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</si>
  <si>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</si>
  <si>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</si>
  <si>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</si>
  <si>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</si>
  <si>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</si>
  <si>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</si>
  <si>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</si>
  <si>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</si>
  <si>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</si>
  <si>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</si>
  <si>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</si>
  <si>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</si>
  <si>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</si>
  <si>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</si>
  <si>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</si>
  <si>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</si>
  <si>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</si>
  <si>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</si>
  <si>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</si>
  <si>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</si>
  <si>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</si>
  <si>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</si>
  <si>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</si>
  <si>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</si>
  <si>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</si>
  <si>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</si>
  <si>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</si>
  <si>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</si>
  <si>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</si>
  <si>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</si>
  <si>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</si>
  <si>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</si>
  <si>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</si>
  <si>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</si>
  <si>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</si>
  <si>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</si>
  <si>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</si>
  <si>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</si>
  <si>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</si>
  <si>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</si>
  <si>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</si>
  <si>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</si>
  <si>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</si>
  <si>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</si>
  <si>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</si>
  <si>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</si>
  <si>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</si>
  <si>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</si>
  <si>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</si>
  <si>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</si>
  <si>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</si>
  <si>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</si>
  <si>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</si>
  <si>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</si>
  <si>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</si>
  <si>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</si>
  <si>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</si>
  <si>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</si>
  <si>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</si>
  <si>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</si>
  <si>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</si>
  <si>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</si>
  <si>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</si>
  <si>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</si>
  <si>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</si>
  <si>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</si>
  <si>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</si>
  <si>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</si>
  <si>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</si>
  <si>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</si>
  <si>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</si>
  <si>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</si>
  <si>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</si>
  <si>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</si>
  <si>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</si>
  <si>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</si>
  <si>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</si>
  <si>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</si>
  <si>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</si>
  <si>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</si>
  <si>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</si>
  <si>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</si>
  <si>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</si>
  <si>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</si>
  <si>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</si>
  <si>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</si>
  <si>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</si>
  <si>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</si>
  <si>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</si>
  <si>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</si>
  <si>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</si>
  <si>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</si>
  <si>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</si>
  <si>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</si>
  <si>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</si>
  <si>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</si>
  <si>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</si>
  <si>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 xml:space="preserve">м2 </t>
  </si>
  <si>
    <t>энергоприбор сервис февраль</t>
  </si>
  <si>
    <t>ярлыкова</t>
  </si>
  <si>
    <t>везде 0</t>
  </si>
  <si>
    <t>косых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</si>
  <si>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</si>
  <si>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</si>
  <si>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</si>
  <si>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</si>
  <si>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</si>
  <si>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37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</si>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</sst>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37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8">
          <cell r="I18">
            <v>437.87</v>
          </cell>
          <cell r="M18">
            <v>50394.36</v>
          </cell>
          <cell r="P18">
            <v>18821.088</v>
          </cell>
          <cell r="U18">
            <v>21354.696</v>
          </cell>
          <cell r="V18">
            <v>10124.64</v>
          </cell>
          <cell r="Z18">
            <v>22802.471999999998</v>
          </cell>
          <cell r="AA18">
            <v>3</v>
          </cell>
          <cell r="AB18">
            <v>3</v>
          </cell>
          <cell r="AD18">
            <v>-27715.03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554.96</v>
          </cell>
        </row>
        <row r="24">
          <cell r="D24">
            <v>9969.235248000186</v>
          </cell>
        </row>
        <row r="25">
          <cell r="D25">
            <v>68178.32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L122">
            <v>112570.40663999997</v>
          </cell>
        </row>
        <row r="123">
          <cell r="L123">
            <v>157010.21562000015</v>
          </cell>
        </row>
        <row r="124">
          <cell r="L124">
            <v>29394.8952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L3">
            <v>1999</v>
          </cell>
        </row>
        <row r="37">
          <cell r="L37">
            <v>0.177014</v>
          </cell>
        </row>
        <row r="41">
          <cell r="L41">
            <v>0.135275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Normal="90" zoomScaleSheetLayoutView="70" zoomScalePageLayoutView="0" workbookViewId="0" topLeftCell="A1">
      <selection activeCell="Y177" sqref="Y17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7" t="s">
        <v>390</v>
      </c>
      <c r="B2" s="47"/>
      <c r="C2" s="47"/>
      <c r="D2" s="47"/>
      <c r="E2" s="5">
        <v>1999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388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389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39">
        <f>'[2]по форме'!$D$23</f>
        <v>554.96</v>
      </c>
    </row>
    <row r="10" spans="1:5" ht="15.75">
      <c r="A10" s="7" t="s">
        <v>61</v>
      </c>
      <c r="B10" s="8" t="s">
        <v>77</v>
      </c>
      <c r="C10" s="8" t="s">
        <v>76</v>
      </c>
      <c r="D10" s="39">
        <f>'[2]по форме'!$D$24</f>
        <v>9969.235248000186</v>
      </c>
      <c r="E10" s="1">
        <f>D16-D255</f>
        <v>-19829.273071999836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68178.32</v>
      </c>
    </row>
    <row r="12" spans="1:5" ht="31.5">
      <c r="A12" s="7" t="s">
        <v>80</v>
      </c>
      <c r="B12" s="8" t="s">
        <v>81</v>
      </c>
      <c r="C12" s="8" t="s">
        <v>76</v>
      </c>
      <c r="D12" s="39">
        <f>D13+D14+D15</f>
        <v>298975.5174600001</v>
      </c>
      <c r="E12" s="10"/>
    </row>
    <row r="13" spans="1:4" ht="15.75">
      <c r="A13" s="7" t="s">
        <v>97</v>
      </c>
      <c r="B13" s="11" t="s">
        <v>82</v>
      </c>
      <c r="C13" s="8" t="s">
        <v>76</v>
      </c>
      <c r="D13" s="39">
        <f>'[3]ук(2016)'!$L$123</f>
        <v>157010.21562000015</v>
      </c>
    </row>
    <row r="14" spans="1:4" ht="15.75">
      <c r="A14" s="7" t="s">
        <v>98</v>
      </c>
      <c r="B14" s="11" t="s">
        <v>83</v>
      </c>
      <c r="C14" s="8" t="s">
        <v>76</v>
      </c>
      <c r="D14" s="39">
        <f>'[3]ук(2016)'!$L$122</f>
        <v>112570.40663999997</v>
      </c>
    </row>
    <row r="15" spans="1:4" ht="15.75">
      <c r="A15" s="7" t="s">
        <v>99</v>
      </c>
      <c r="B15" s="11" t="s">
        <v>84</v>
      </c>
      <c r="C15" s="8" t="s">
        <v>76</v>
      </c>
      <c r="D15" s="39">
        <f>'[3]ук(2016)'!$L$124</f>
        <v>29394.8952</v>
      </c>
    </row>
    <row r="16" spans="1:4" ht="15.75">
      <c r="A16" s="11" t="s">
        <v>85</v>
      </c>
      <c r="B16" s="11" t="s">
        <v>86</v>
      </c>
      <c r="C16" s="11" t="s">
        <v>76</v>
      </c>
      <c r="D16" s="33">
        <f>D17</f>
        <v>220866.12746000013</v>
      </c>
    </row>
    <row r="17" spans="1:4" ht="31.5">
      <c r="A17" s="11" t="s">
        <v>62</v>
      </c>
      <c r="B17" s="11" t="s">
        <v>100</v>
      </c>
      <c r="C17" s="11" t="s">
        <v>76</v>
      </c>
      <c r="D17" s="33">
        <f>D12-D25+D260+D276</f>
        <v>220866.12746000013</v>
      </c>
    </row>
    <row r="18" spans="1:4" ht="31.5">
      <c r="A18" s="11" t="s">
        <v>87</v>
      </c>
      <c r="B18" s="11" t="s">
        <v>101</v>
      </c>
      <c r="C18" s="11" t="s">
        <v>76</v>
      </c>
      <c r="D18" s="33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33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33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33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3">
        <f>D16+D10+D9</f>
        <v>231390.3227080003</v>
      </c>
    </row>
    <row r="23" spans="1:4" ht="15.75">
      <c r="A23" s="11" t="s">
        <v>94</v>
      </c>
      <c r="B23" s="11" t="s">
        <v>102</v>
      </c>
      <c r="C23" s="11" t="s">
        <v>76</v>
      </c>
      <c r="D23" s="33">
        <f>'[1]Управл 2017'!$I$18</f>
        <v>437.87</v>
      </c>
    </row>
    <row r="24" spans="1:4" ht="15.75">
      <c r="A24" s="11" t="s">
        <v>95</v>
      </c>
      <c r="B24" s="11" t="s">
        <v>103</v>
      </c>
      <c r="C24" s="11" t="s">
        <v>76</v>
      </c>
      <c r="D24" s="33">
        <f>D22-D255</f>
        <v>-9305.077823999658</v>
      </c>
    </row>
    <row r="25" spans="1:5" ht="15.75">
      <c r="A25" s="11" t="s">
        <v>96</v>
      </c>
      <c r="B25" s="11" t="s">
        <v>104</v>
      </c>
      <c r="C25" s="11" t="s">
        <v>76</v>
      </c>
      <c r="D25" s="33">
        <f>'[1]Управл 2017'!$M$18</f>
        <v>50394.36</v>
      </c>
      <c r="E25" s="1">
        <f>D12-(D16+D10)+D260-D24+D11</f>
        <v>117908.52257599946</v>
      </c>
    </row>
    <row r="26" spans="1:22" s="12" customFormat="1" ht="35.25" customHeight="1">
      <c r="A26" s="48" t="s">
        <v>105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40">
        <f>E28</f>
        <v>21354.696</v>
      </c>
      <c r="E28" s="34">
        <f>'[1]Управл 2017'!$U$18</f>
        <v>21354.696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41">
        <f>E28/E2</f>
        <v>10.682689344672337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8" t="s">
        <v>118</v>
      </c>
      <c r="B33" s="21" t="s">
        <v>107</v>
      </c>
      <c r="C33" s="21" t="s">
        <v>70</v>
      </c>
      <c r="D33" s="21" t="s">
        <v>13</v>
      </c>
      <c r="E33" s="22" t="s">
        <v>328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42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25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327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25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42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>
      <c r="A47" s="24" t="s">
        <v>342</v>
      </c>
      <c r="B47" s="9" t="s">
        <v>109</v>
      </c>
      <c r="C47" s="9" t="s">
        <v>70</v>
      </c>
      <c r="D47" s="9" t="s">
        <v>16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ht="15.75">
      <c r="A48" s="24" t="s">
        <v>343</v>
      </c>
      <c r="B48" s="9" t="s">
        <v>110</v>
      </c>
      <c r="C48" s="9" t="s">
        <v>70</v>
      </c>
      <c r="D48" s="9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ht="15.75">
      <c r="A49" s="24" t="s">
        <v>344</v>
      </c>
      <c r="B49" s="9" t="s">
        <v>67</v>
      </c>
      <c r="C49" s="9" t="s">
        <v>70</v>
      </c>
      <c r="D49" s="9" t="s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ht="15.75">
      <c r="A50" s="24" t="s">
        <v>345</v>
      </c>
      <c r="B50" s="9" t="s">
        <v>111</v>
      </c>
      <c r="C50" s="9" t="s">
        <v>76</v>
      </c>
      <c r="D50" s="25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>
      <c r="A51" s="24" t="s">
        <v>346</v>
      </c>
      <c r="B51" s="9" t="s">
        <v>109</v>
      </c>
      <c r="C51" s="9" t="s">
        <v>70</v>
      </c>
      <c r="D51" s="25" t="s">
        <v>330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ht="15.75">
      <c r="A52" s="24" t="s">
        <v>347</v>
      </c>
      <c r="B52" s="9" t="s">
        <v>110</v>
      </c>
      <c r="C52" s="9" t="s">
        <v>70</v>
      </c>
      <c r="D52" s="25" t="s">
        <v>150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ht="15.75">
      <c r="A53" s="24" t="s">
        <v>348</v>
      </c>
      <c r="B53" s="9" t="s">
        <v>67</v>
      </c>
      <c r="C53" s="9" t="s">
        <v>70</v>
      </c>
      <c r="D53" s="25" t="s">
        <v>12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ht="15.75">
      <c r="A54" s="24" t="s">
        <v>349</v>
      </c>
      <c r="B54" s="9" t="s">
        <v>111</v>
      </c>
      <c r="C54" s="9" t="s">
        <v>76</v>
      </c>
      <c r="D54" s="25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>
      <c r="A55" s="24" t="s">
        <v>350</v>
      </c>
      <c r="B55" s="9" t="s">
        <v>109</v>
      </c>
      <c r="C55" s="9" t="s">
        <v>70</v>
      </c>
      <c r="D55" s="25" t="s">
        <v>329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ht="15.75">
      <c r="A56" s="24" t="s">
        <v>351</v>
      </c>
      <c r="B56" s="9" t="s">
        <v>110</v>
      </c>
      <c r="C56" s="9" t="s">
        <v>70</v>
      </c>
      <c r="D56" s="25" t="s">
        <v>150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ht="15.75">
      <c r="A57" s="24" t="s">
        <v>352</v>
      </c>
      <c r="B57" s="9" t="s">
        <v>67</v>
      </c>
      <c r="C57" s="9" t="s">
        <v>70</v>
      </c>
      <c r="D57" s="25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ht="15.75">
      <c r="A58" s="24" t="s">
        <v>353</v>
      </c>
      <c r="B58" s="9" t="s">
        <v>111</v>
      </c>
      <c r="C58" s="9" t="s">
        <v>76</v>
      </c>
      <c r="D58" s="25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>
      <c r="A59" s="38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25">
        <f>E60</f>
        <v>18821.088</v>
      </c>
      <c r="E60" s="35">
        <f>'[1]Управл 2017'!$P$18</f>
        <v>18821.088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26">
        <f>E60/E2</f>
        <v>9.415251625812907</v>
      </c>
      <c r="E64" s="2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3" customFormat="1" ht="15.75">
      <c r="A65" s="38" t="s">
        <v>138</v>
      </c>
      <c r="B65" s="21" t="s">
        <v>107</v>
      </c>
      <c r="C65" s="21" t="s">
        <v>70</v>
      </c>
      <c r="D65" s="21" t="s">
        <v>386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386</v>
      </c>
      <c r="E67" s="2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9">
        <v>0</v>
      </c>
      <c r="E70" s="2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3" customFormat="1" ht="15.75">
      <c r="A71" s="38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25">
        <f>E72</f>
        <v>29394.9</v>
      </c>
      <c r="E72" s="22">
        <v>29394.9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26">
        <f>E72/E2</f>
        <v>14.7048024012006</v>
      </c>
      <c r="E76" s="2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3" customFormat="1" ht="31.5">
      <c r="A77" s="38" t="s">
        <v>151</v>
      </c>
      <c r="B77" s="21" t="s">
        <v>107</v>
      </c>
      <c r="C77" s="21" t="s">
        <v>70</v>
      </c>
      <c r="D77" s="21" t="s">
        <v>57</v>
      </c>
      <c r="E77" s="22"/>
      <c r="F77" s="27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E79</f>
        <v>10892.71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37">
        <f>10892.71</f>
        <v>10892.71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26">
        <f>E79/E2</f>
        <v>5.449079539769884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3" customFormat="1" ht="31.5">
      <c r="A83" s="38" t="s">
        <v>158</v>
      </c>
      <c r="B83" s="21" t="s">
        <v>107</v>
      </c>
      <c r="C83" s="21" t="s">
        <v>70</v>
      </c>
      <c r="D83" s="21" t="s">
        <v>58</v>
      </c>
      <c r="E83" s="37">
        <f>2797.46+25964.96</f>
        <v>28762.42</v>
      </c>
      <c r="F83" s="22" t="s">
        <v>339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28762.42</v>
      </c>
      <c r="E84" s="37"/>
      <c r="F84" s="37">
        <v>48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26">
        <f>E83/F84</f>
        <v>599.2170833333333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3" customFormat="1" ht="15.75">
      <c r="A89" s="38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25">
        <f>E91+E95</f>
        <v>32927.111999999994</v>
      </c>
      <c r="E90" s="22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5">
        <f>'[1]Управл 2017'!$V$18</f>
        <v>10124.64</v>
      </c>
      <c r="F91" s="22" t="s">
        <v>341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26">
        <f>E91/E2</f>
        <v>5.064852426213106</v>
      </c>
      <c r="E94" s="22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5">
        <f>'[1]Управл 2017'!$Z$18</f>
        <v>22802.471999999998</v>
      </c>
      <c r="F95" s="22" t="s">
        <v>341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26">
        <f>E95/E2</f>
        <v>11.406939469734866</v>
      </c>
      <c r="E98" s="22"/>
      <c r="F98" s="22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3" customFormat="1" ht="47.25">
      <c r="A99" s="38" t="s">
        <v>175</v>
      </c>
      <c r="B99" s="21" t="s">
        <v>107</v>
      </c>
      <c r="C99" s="21" t="s">
        <v>70</v>
      </c>
      <c r="D99" s="21" t="s">
        <v>26</v>
      </c>
      <c r="E99" s="22"/>
      <c r="F99" s="9" t="s">
        <v>340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176</v>
      </c>
      <c r="B100" s="9" t="s">
        <v>108</v>
      </c>
      <c r="C100" s="9" t="s">
        <v>76</v>
      </c>
      <c r="D100" s="9">
        <f>E101+E105</f>
        <v>262.93</v>
      </c>
      <c r="E100" s="37"/>
      <c r="F100" s="9">
        <v>486.9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37">
        <v>0</v>
      </c>
      <c r="F101" s="45" t="s">
        <v>378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37"/>
      <c r="F102" s="45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26">
        <f>E101/F100</f>
        <v>0</v>
      </c>
      <c r="E104" s="37"/>
      <c r="F104" s="9" t="s">
        <v>340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37">
        <v>262.93</v>
      </c>
      <c r="F105" s="9">
        <v>486.9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26">
        <f>E105/F105</f>
        <v>0.5400082152392689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3" customFormat="1" ht="63">
      <c r="A109" s="38" t="s">
        <v>185</v>
      </c>
      <c r="B109" s="21" t="s">
        <v>107</v>
      </c>
      <c r="C109" s="21" t="s">
        <v>70</v>
      </c>
      <c r="D109" s="21" t="s">
        <v>29</v>
      </c>
      <c r="E109" s="22"/>
      <c r="F109" s="37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25">
        <f>E111+E115+E119+E123+E127+E131+E135+E139+E143+E147+E151+E155+E159+E167+E163</f>
        <v>53477.259999999995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37">
        <f>1034.75</f>
        <v>1034.75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26">
        <f>E111/E2</f>
        <v>0.5176338169084542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36">
        <f>4767.62</f>
        <v>4767.62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26">
        <f>E115/E2</f>
        <v>2.385002501250625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ht="31.5">
      <c r="A119" s="24"/>
      <c r="B119" s="9" t="s">
        <v>109</v>
      </c>
      <c r="C119" s="9" t="s">
        <v>70</v>
      </c>
      <c r="D119" s="26" t="s">
        <v>391</v>
      </c>
      <c r="E119" s="37">
        <v>958.02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ht="15.75">
      <c r="A120" s="24"/>
      <c r="B120" s="9" t="s">
        <v>110</v>
      </c>
      <c r="C120" s="9" t="s">
        <v>70</v>
      </c>
      <c r="D120" s="26" t="s">
        <v>27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15.75">
      <c r="A121" s="24"/>
      <c r="B121" s="9" t="s">
        <v>67</v>
      </c>
      <c r="C121" s="9" t="s">
        <v>70</v>
      </c>
      <c r="D121" s="26" t="s">
        <v>12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ht="15.75">
      <c r="A122" s="24"/>
      <c r="B122" s="9" t="s">
        <v>111</v>
      </c>
      <c r="C122" s="9" t="s">
        <v>76</v>
      </c>
      <c r="D122" s="26">
        <f>E119/E2</f>
        <v>0.4792496248124062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37">
        <f>1557.52</f>
        <v>1557.52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26">
        <f>E123/E2</f>
        <v>0.7791495747873937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37">
        <f>15814.33</f>
        <v>15814.33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26">
        <f>E127/E2</f>
        <v>7.91112056028014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37">
        <f>6522.47+6291.53</f>
        <v>12814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26">
        <f>E131/E2</f>
        <v>6.410205102551275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37">
        <f>6808.59</f>
        <v>6808.59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26">
        <f>E135/E2</f>
        <v>3.4059979989994997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37">
        <f>3456.27</f>
        <v>3456.27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26">
        <f>E139/E2</f>
        <v>1.728999499749875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37">
        <f>2704.65</f>
        <v>2704.65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26">
        <f>E143/E2</f>
        <v>1.3530015007503753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ht="31.5">
      <c r="A147" s="24" t="s">
        <v>354</v>
      </c>
      <c r="B147" s="9" t="s">
        <v>109</v>
      </c>
      <c r="C147" s="9" t="s">
        <v>70</v>
      </c>
      <c r="D147" s="9" t="s">
        <v>336</v>
      </c>
      <c r="E147" s="37">
        <f>1364.92</f>
        <v>1364.92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ht="15.75">
      <c r="A148" s="24" t="s">
        <v>355</v>
      </c>
      <c r="B148" s="9" t="s">
        <v>110</v>
      </c>
      <c r="C148" s="9" t="s">
        <v>70</v>
      </c>
      <c r="D148" s="9" t="s">
        <v>25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15.75">
      <c r="A149" s="24" t="s">
        <v>356</v>
      </c>
      <c r="B149" s="9" t="s">
        <v>67</v>
      </c>
      <c r="C149" s="9" t="s">
        <v>70</v>
      </c>
      <c r="D149" s="9" t="s">
        <v>12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ht="15.75">
      <c r="A150" s="24" t="s">
        <v>357</v>
      </c>
      <c r="B150" s="9" t="s">
        <v>111</v>
      </c>
      <c r="C150" s="9" t="s">
        <v>76</v>
      </c>
      <c r="D150" s="26">
        <f>E147/E2</f>
        <v>0.6828014007003502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ht="31.5">
      <c r="A151" s="24" t="s">
        <v>358</v>
      </c>
      <c r="B151" s="9" t="s">
        <v>109</v>
      </c>
      <c r="C151" s="9" t="s">
        <v>70</v>
      </c>
      <c r="D151" s="26" t="s">
        <v>335</v>
      </c>
      <c r="E151" s="37"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ht="15.75">
      <c r="A152" s="24" t="s">
        <v>359</v>
      </c>
      <c r="B152" s="9" t="s">
        <v>110</v>
      </c>
      <c r="C152" s="9" t="s">
        <v>70</v>
      </c>
      <c r="D152" s="26" t="s">
        <v>34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15.75">
      <c r="A153" s="24" t="s">
        <v>360</v>
      </c>
      <c r="B153" s="9" t="s">
        <v>67</v>
      </c>
      <c r="C153" s="9" t="s">
        <v>70</v>
      </c>
      <c r="D153" s="26" t="s">
        <v>12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ht="15.75">
      <c r="A154" s="24" t="s">
        <v>361</v>
      </c>
      <c r="B154" s="9" t="s">
        <v>111</v>
      </c>
      <c r="C154" s="9" t="s">
        <v>76</v>
      </c>
      <c r="D154" s="26">
        <f>E151/E2</f>
        <v>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ht="31.5">
      <c r="A155" s="24" t="s">
        <v>362</v>
      </c>
      <c r="B155" s="9" t="s">
        <v>109</v>
      </c>
      <c r="C155" s="9" t="s">
        <v>70</v>
      </c>
      <c r="D155" s="26" t="s">
        <v>337</v>
      </c>
      <c r="E155" s="37"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ht="15.75">
      <c r="A156" s="24" t="s">
        <v>363</v>
      </c>
      <c r="B156" s="9" t="s">
        <v>110</v>
      </c>
      <c r="C156" s="9" t="s">
        <v>70</v>
      </c>
      <c r="D156" s="26" t="s">
        <v>27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15.75">
      <c r="A157" s="24" t="s">
        <v>364</v>
      </c>
      <c r="B157" s="9" t="s">
        <v>67</v>
      </c>
      <c r="C157" s="9" t="s">
        <v>70</v>
      </c>
      <c r="D157" s="26" t="s">
        <v>12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ht="15.75">
      <c r="A158" s="24" t="s">
        <v>365</v>
      </c>
      <c r="B158" s="9" t="s">
        <v>111</v>
      </c>
      <c r="C158" s="9" t="s">
        <v>76</v>
      </c>
      <c r="D158" s="26">
        <f>E155/E2</f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ht="31.5">
      <c r="A159" s="24" t="s">
        <v>366</v>
      </c>
      <c r="B159" s="9" t="s">
        <v>109</v>
      </c>
      <c r="C159" s="9" t="s">
        <v>70</v>
      </c>
      <c r="D159" s="26" t="s">
        <v>334</v>
      </c>
      <c r="E159" s="37">
        <v>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ht="15.75">
      <c r="A160" s="24" t="s">
        <v>367</v>
      </c>
      <c r="B160" s="9" t="s">
        <v>110</v>
      </c>
      <c r="C160" s="9" t="s">
        <v>70</v>
      </c>
      <c r="D160" s="26" t="s">
        <v>27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15.75">
      <c r="A161" s="24" t="s">
        <v>368</v>
      </c>
      <c r="B161" s="9" t="s">
        <v>67</v>
      </c>
      <c r="C161" s="9" t="s">
        <v>70</v>
      </c>
      <c r="D161" s="26" t="s">
        <v>12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ht="15.75">
      <c r="A162" s="24" t="s">
        <v>369</v>
      </c>
      <c r="B162" s="9" t="s">
        <v>111</v>
      </c>
      <c r="C162" s="9" t="s">
        <v>76</v>
      </c>
      <c r="D162" s="26">
        <f>E159/E2</f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15.75" hidden="1">
      <c r="A163" s="24"/>
      <c r="B163" s="9"/>
      <c r="C163" s="9"/>
      <c r="D163" s="26"/>
      <c r="E163" s="37"/>
      <c r="F163" s="2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ht="15.75" hidden="1">
      <c r="A164" s="24"/>
      <c r="B164" s="9"/>
      <c r="C164" s="9"/>
      <c r="D164" s="26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ht="15.75" hidden="1">
      <c r="A165" s="24"/>
      <c r="B165" s="9"/>
      <c r="C165" s="9"/>
      <c r="D165" s="26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ht="15.75" hidden="1">
      <c r="A166" s="24"/>
      <c r="B166" s="9"/>
      <c r="C166" s="9"/>
      <c r="D166" s="26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1.5">
      <c r="A167" s="24" t="s">
        <v>370</v>
      </c>
      <c r="B167" s="9" t="s">
        <v>109</v>
      </c>
      <c r="C167" s="9" t="s">
        <v>70</v>
      </c>
      <c r="D167" s="9" t="s">
        <v>331</v>
      </c>
      <c r="E167" s="37">
        <v>2196.59</v>
      </c>
      <c r="F167" s="29"/>
      <c r="G167" s="3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ht="15.75">
      <c r="A168" s="24" t="s">
        <v>371</v>
      </c>
      <c r="B168" s="9" t="s">
        <v>110</v>
      </c>
      <c r="C168" s="9" t="s">
        <v>70</v>
      </c>
      <c r="D168" s="9" t="s">
        <v>27</v>
      </c>
      <c r="E168" s="37"/>
      <c r="F168" s="2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ht="15.75">
      <c r="A169" s="24" t="s">
        <v>372</v>
      </c>
      <c r="B169" s="9" t="s">
        <v>67</v>
      </c>
      <c r="C169" s="9" t="s">
        <v>70</v>
      </c>
      <c r="D169" s="9" t="s">
        <v>12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ht="15.75">
      <c r="A170" s="24" t="s">
        <v>373</v>
      </c>
      <c r="B170" s="9" t="s">
        <v>111</v>
      </c>
      <c r="C170" s="9" t="s">
        <v>76</v>
      </c>
      <c r="D170" s="26">
        <f>E167/E2</f>
        <v>1.0988444222111056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47.25">
      <c r="A171" s="38" t="s">
        <v>219</v>
      </c>
      <c r="B171" s="21" t="s">
        <v>107</v>
      </c>
      <c r="C171" s="21" t="s">
        <v>70</v>
      </c>
      <c r="D171" s="21" t="s">
        <v>41</v>
      </c>
      <c r="E171" s="22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ht="15.75">
      <c r="A172" s="24" t="s">
        <v>220</v>
      </c>
      <c r="B172" s="9" t="s">
        <v>108</v>
      </c>
      <c r="C172" s="9" t="s">
        <v>76</v>
      </c>
      <c r="D172" s="9">
        <f>E173+E177+E181+E185+E189+E193+E197+E201+E205+E209</f>
        <v>41855.104532</v>
      </c>
      <c r="E172" s="22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ht="31.5">
      <c r="A173" s="24" t="s">
        <v>221</v>
      </c>
      <c r="B173" s="9" t="s">
        <v>109</v>
      </c>
      <c r="C173" s="9" t="s">
        <v>70</v>
      </c>
      <c r="D173" s="9" t="s">
        <v>42</v>
      </c>
      <c r="E173" s="22">
        <f>2148.426</f>
        <v>2148.426</v>
      </c>
      <c r="F173" s="37">
        <v>1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ht="31.5">
      <c r="A174" s="24" t="s">
        <v>222</v>
      </c>
      <c r="B174" s="9" t="s">
        <v>110</v>
      </c>
      <c r="C174" s="9" t="s">
        <v>70</v>
      </c>
      <c r="D174" s="9" t="s">
        <v>43</v>
      </c>
      <c r="E174" s="37"/>
      <c r="F174" s="37" t="s">
        <v>381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15.75">
      <c r="A175" s="24" t="s">
        <v>223</v>
      </c>
      <c r="B175" s="9" t="s">
        <v>67</v>
      </c>
      <c r="C175" s="9" t="s">
        <v>70</v>
      </c>
      <c r="D175" s="9" t="s">
        <v>22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ht="15.75">
      <c r="A176" s="24" t="s">
        <v>224</v>
      </c>
      <c r="B176" s="9" t="s">
        <v>111</v>
      </c>
      <c r="C176" s="9" t="s">
        <v>76</v>
      </c>
      <c r="D176" s="26">
        <f>E173/F173</f>
        <v>2148.426</v>
      </c>
      <c r="E176" s="22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ht="31.5">
      <c r="A177" s="24"/>
      <c r="B177" s="9" t="s">
        <v>109</v>
      </c>
      <c r="C177" s="9" t="s">
        <v>70</v>
      </c>
      <c r="D177" s="9" t="s">
        <v>385</v>
      </c>
      <c r="E177" s="35">
        <f>('[4]ук(2016)'!$L$37+'[4]ук(2016)'!$L$41)*12*'[4]ук(2016)'!$L$3</f>
        <v>7491.188532000001</v>
      </c>
      <c r="F177" s="37">
        <v>1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ht="31.5">
      <c r="A178" s="24"/>
      <c r="B178" s="9" t="s">
        <v>110</v>
      </c>
      <c r="C178" s="9" t="s">
        <v>70</v>
      </c>
      <c r="D178" s="9" t="s">
        <v>43</v>
      </c>
      <c r="E178" s="37"/>
      <c r="F178" s="37" t="s">
        <v>381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15.75">
      <c r="A179" s="24"/>
      <c r="B179" s="9" t="s">
        <v>67</v>
      </c>
      <c r="C179" s="9" t="s">
        <v>70</v>
      </c>
      <c r="D179" s="9" t="s">
        <v>22</v>
      </c>
      <c r="E179" s="22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ht="15.75">
      <c r="A180" s="24"/>
      <c r="B180" s="9" t="s">
        <v>111</v>
      </c>
      <c r="C180" s="9" t="s">
        <v>76</v>
      </c>
      <c r="D180" s="26">
        <f>E177/F177</f>
        <v>7491.188532000001</v>
      </c>
      <c r="E180" s="22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ht="31.5">
      <c r="A181" s="24" t="s">
        <v>225</v>
      </c>
      <c r="B181" s="9" t="s">
        <v>109</v>
      </c>
      <c r="C181" s="9" t="s">
        <v>70</v>
      </c>
      <c r="D181" s="9" t="s">
        <v>44</v>
      </c>
      <c r="E181" s="37">
        <v>66.77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ht="15.75">
      <c r="A182" s="24" t="s">
        <v>226</v>
      </c>
      <c r="B182" s="9" t="s">
        <v>110</v>
      </c>
      <c r="C182" s="9" t="s">
        <v>70</v>
      </c>
      <c r="D182" s="9" t="s">
        <v>27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15.75">
      <c r="A183" s="24" t="s">
        <v>227</v>
      </c>
      <c r="B183" s="9" t="s">
        <v>67</v>
      </c>
      <c r="C183" s="9" t="s">
        <v>70</v>
      </c>
      <c r="D183" s="9" t="s">
        <v>12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ht="15.75">
      <c r="A184" s="24" t="s">
        <v>228</v>
      </c>
      <c r="B184" s="9" t="s">
        <v>111</v>
      </c>
      <c r="C184" s="9" t="s">
        <v>76</v>
      </c>
      <c r="D184" s="26">
        <f>E181/E2</f>
        <v>0.03340170085042521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ht="31.5">
      <c r="A185" s="24" t="s">
        <v>229</v>
      </c>
      <c r="B185" s="9" t="s">
        <v>109</v>
      </c>
      <c r="C185" s="9" t="s">
        <v>70</v>
      </c>
      <c r="D185" s="9" t="s">
        <v>45</v>
      </c>
      <c r="E185" s="37">
        <v>0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ht="15.75">
      <c r="A186" s="24" t="s">
        <v>230</v>
      </c>
      <c r="B186" s="9" t="s">
        <v>110</v>
      </c>
      <c r="C186" s="9" t="s">
        <v>70</v>
      </c>
      <c r="D186" s="9" t="s">
        <v>27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15.75">
      <c r="A187" s="24" t="s">
        <v>231</v>
      </c>
      <c r="B187" s="9" t="s">
        <v>67</v>
      </c>
      <c r="C187" s="9" t="s">
        <v>70</v>
      </c>
      <c r="D187" s="9" t="s">
        <v>12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ht="15.75">
      <c r="A188" s="24" t="s">
        <v>232</v>
      </c>
      <c r="B188" s="9" t="s">
        <v>111</v>
      </c>
      <c r="C188" s="9" t="s">
        <v>76</v>
      </c>
      <c r="D188" s="26">
        <f>E185/E2</f>
        <v>0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ht="31.5">
      <c r="A189" s="24" t="s">
        <v>233</v>
      </c>
      <c r="B189" s="9" t="s">
        <v>109</v>
      </c>
      <c r="C189" s="9" t="s">
        <v>70</v>
      </c>
      <c r="D189" s="9" t="s">
        <v>46</v>
      </c>
      <c r="E189" s="37">
        <v>891.65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ht="15.75">
      <c r="A190" s="24" t="s">
        <v>234</v>
      </c>
      <c r="B190" s="9" t="s">
        <v>110</v>
      </c>
      <c r="C190" s="9" t="s">
        <v>70</v>
      </c>
      <c r="D190" s="9" t="s">
        <v>27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15.75">
      <c r="A191" s="24" t="s">
        <v>235</v>
      </c>
      <c r="B191" s="9" t="s">
        <v>67</v>
      </c>
      <c r="C191" s="9" t="s">
        <v>70</v>
      </c>
      <c r="D191" s="9" t="s">
        <v>12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ht="15.75">
      <c r="A192" s="24" t="s">
        <v>236</v>
      </c>
      <c r="B192" s="9" t="s">
        <v>111</v>
      </c>
      <c r="C192" s="9" t="s">
        <v>76</v>
      </c>
      <c r="D192" s="26">
        <f>E189/E2</f>
        <v>0.446048024012006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ht="31.5">
      <c r="A193" s="24" t="s">
        <v>237</v>
      </c>
      <c r="B193" s="9" t="s">
        <v>109</v>
      </c>
      <c r="C193" s="9" t="s">
        <v>70</v>
      </c>
      <c r="D193" s="9" t="s">
        <v>324</v>
      </c>
      <c r="E193" s="37">
        <v>155.24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ht="15.75">
      <c r="A194" s="24" t="s">
        <v>238</v>
      </c>
      <c r="B194" s="9" t="s">
        <v>110</v>
      </c>
      <c r="C194" s="9" t="s">
        <v>70</v>
      </c>
      <c r="D194" s="9" t="s">
        <v>27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15.75">
      <c r="A195" s="24" t="s">
        <v>240</v>
      </c>
      <c r="B195" s="9" t="s">
        <v>67</v>
      </c>
      <c r="C195" s="9" t="s">
        <v>70</v>
      </c>
      <c r="D195" s="9" t="s">
        <v>12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ht="15.75">
      <c r="A196" s="24" t="s">
        <v>241</v>
      </c>
      <c r="B196" s="9" t="s">
        <v>111</v>
      </c>
      <c r="C196" s="9" t="s">
        <v>76</v>
      </c>
      <c r="D196" s="26">
        <f>E193/E2</f>
        <v>0.07765882941470736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ht="31.5">
      <c r="A197" s="24" t="s">
        <v>242</v>
      </c>
      <c r="B197" s="9" t="s">
        <v>109</v>
      </c>
      <c r="C197" s="9" t="s">
        <v>70</v>
      </c>
      <c r="D197" s="9" t="s">
        <v>47</v>
      </c>
      <c r="E197" s="37">
        <v>5391.26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ht="15.75">
      <c r="A198" s="24" t="s">
        <v>239</v>
      </c>
      <c r="B198" s="9" t="s">
        <v>110</v>
      </c>
      <c r="C198" s="9" t="s">
        <v>70</v>
      </c>
      <c r="D198" s="9" t="s">
        <v>27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15.75">
      <c r="A199" s="24" t="s">
        <v>243</v>
      </c>
      <c r="B199" s="9" t="s">
        <v>67</v>
      </c>
      <c r="C199" s="9" t="s">
        <v>70</v>
      </c>
      <c r="D199" s="9" t="s">
        <v>12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5.75">
      <c r="A200" s="24" t="s">
        <v>244</v>
      </c>
      <c r="B200" s="9" t="s">
        <v>111</v>
      </c>
      <c r="C200" s="9" t="s">
        <v>76</v>
      </c>
      <c r="D200" s="26">
        <f>E197/E2</f>
        <v>2.6969784892446222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31.5">
      <c r="A201" s="24" t="s">
        <v>245</v>
      </c>
      <c r="B201" s="9" t="s">
        <v>109</v>
      </c>
      <c r="C201" s="9" t="s">
        <v>70</v>
      </c>
      <c r="D201" s="9" t="s">
        <v>48</v>
      </c>
      <c r="E201" s="37">
        <v>204.68</v>
      </c>
      <c r="F201" s="37" t="s">
        <v>332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ht="15.75">
      <c r="A202" s="24" t="s">
        <v>246</v>
      </c>
      <c r="B202" s="9" t="s">
        <v>110</v>
      </c>
      <c r="C202" s="9" t="s">
        <v>70</v>
      </c>
      <c r="D202" s="9" t="s">
        <v>27</v>
      </c>
      <c r="E202" s="37"/>
      <c r="F202" s="37" t="s">
        <v>12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15.75">
      <c r="A203" s="24" t="s">
        <v>247</v>
      </c>
      <c r="B203" s="9" t="s">
        <v>67</v>
      </c>
      <c r="C203" s="9" t="s">
        <v>70</v>
      </c>
      <c r="D203" s="9" t="s">
        <v>12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5.75">
      <c r="A204" s="24" t="s">
        <v>248</v>
      </c>
      <c r="B204" s="9" t="s">
        <v>111</v>
      </c>
      <c r="C204" s="9" t="s">
        <v>76</v>
      </c>
      <c r="D204" s="26">
        <f>E201/E2</f>
        <v>0.1023911955977989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>
      <c r="A205" s="24" t="s">
        <v>249</v>
      </c>
      <c r="B205" s="9" t="s">
        <v>109</v>
      </c>
      <c r="C205" s="9" t="s">
        <v>70</v>
      </c>
      <c r="D205" s="9" t="s">
        <v>49</v>
      </c>
      <c r="E205" s="37">
        <v>25505.89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ht="15.75">
      <c r="A206" s="24" t="s">
        <v>250</v>
      </c>
      <c r="B206" s="9" t="s">
        <v>110</v>
      </c>
      <c r="C206" s="9" t="s">
        <v>70</v>
      </c>
      <c r="D206" s="9" t="s">
        <v>27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15.75">
      <c r="A207" s="24" t="s">
        <v>251</v>
      </c>
      <c r="B207" s="9" t="s">
        <v>67</v>
      </c>
      <c r="C207" s="9" t="s">
        <v>70</v>
      </c>
      <c r="D207" s="9" t="s">
        <v>12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5.75">
      <c r="A208" s="24" t="s">
        <v>252</v>
      </c>
      <c r="B208" s="9" t="s">
        <v>111</v>
      </c>
      <c r="C208" s="9" t="s">
        <v>76</v>
      </c>
      <c r="D208" s="26">
        <f>E205/E2</f>
        <v>12.759324662331165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>
      <c r="A209" s="24"/>
      <c r="B209" s="9" t="s">
        <v>109</v>
      </c>
      <c r="C209" s="9" t="s">
        <v>70</v>
      </c>
      <c r="D209" s="26" t="s">
        <v>379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ht="15.75">
      <c r="A210" s="24"/>
      <c r="B210" s="9" t="s">
        <v>110</v>
      </c>
      <c r="C210" s="9" t="s">
        <v>70</v>
      </c>
      <c r="D210" s="26" t="s">
        <v>27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ht="15.75">
      <c r="A211" s="24"/>
      <c r="B211" s="9" t="s">
        <v>67</v>
      </c>
      <c r="C211" s="9" t="s">
        <v>70</v>
      </c>
      <c r="D211" s="26" t="s">
        <v>380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ht="15.75">
      <c r="A212" s="24"/>
      <c r="B212" s="9" t="s">
        <v>111</v>
      </c>
      <c r="C212" s="9" t="s">
        <v>76</v>
      </c>
      <c r="D212" s="26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47.25">
      <c r="A213" s="38" t="s">
        <v>287</v>
      </c>
      <c r="B213" s="21" t="s">
        <v>107</v>
      </c>
      <c r="C213" s="21" t="s">
        <v>70</v>
      </c>
      <c r="D213" s="21" t="s">
        <v>50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ht="18.75">
      <c r="A214" s="24" t="s">
        <v>253</v>
      </c>
      <c r="B214" s="9" t="s">
        <v>108</v>
      </c>
      <c r="C214" s="9" t="s">
        <v>76</v>
      </c>
      <c r="D214" s="9">
        <f>E215+E219+E223+E227+E231+E235+E239+E243+E247+E251</f>
        <v>2947.18</v>
      </c>
      <c r="E214" s="37"/>
      <c r="F214" s="31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ht="31.5">
      <c r="A215" s="24" t="s">
        <v>254</v>
      </c>
      <c r="B215" s="9" t="s">
        <v>109</v>
      </c>
      <c r="C215" s="9" t="s">
        <v>70</v>
      </c>
      <c r="D215" s="9" t="s">
        <v>51</v>
      </c>
      <c r="E215" s="37"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ht="15.75">
      <c r="A216" s="24" t="s">
        <v>283</v>
      </c>
      <c r="B216" s="9" t="s">
        <v>110</v>
      </c>
      <c r="C216" s="9" t="s">
        <v>70</v>
      </c>
      <c r="D216" s="9" t="s">
        <v>27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15.75">
      <c r="A217" s="24" t="s">
        <v>255</v>
      </c>
      <c r="B217" s="9" t="s">
        <v>67</v>
      </c>
      <c r="C217" s="9" t="s">
        <v>70</v>
      </c>
      <c r="D217" s="9" t="s">
        <v>12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ht="15.75">
      <c r="A218" s="24" t="s">
        <v>256</v>
      </c>
      <c r="B218" s="9" t="s">
        <v>111</v>
      </c>
      <c r="C218" s="9" t="s">
        <v>76</v>
      </c>
      <c r="D218" s="9">
        <v>0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ht="31.5">
      <c r="A219" s="24" t="s">
        <v>257</v>
      </c>
      <c r="B219" s="9" t="s">
        <v>109</v>
      </c>
      <c r="C219" s="9" t="s">
        <v>70</v>
      </c>
      <c r="D219" s="9" t="s">
        <v>53</v>
      </c>
      <c r="E219" s="37">
        <v>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ht="15.75">
      <c r="A220" s="24" t="s">
        <v>258</v>
      </c>
      <c r="B220" s="9" t="s">
        <v>110</v>
      </c>
      <c r="C220" s="9" t="s">
        <v>70</v>
      </c>
      <c r="D220" s="9" t="s">
        <v>27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15.75">
      <c r="A221" s="24" t="s">
        <v>259</v>
      </c>
      <c r="B221" s="9" t="s">
        <v>67</v>
      </c>
      <c r="C221" s="9" t="s">
        <v>70</v>
      </c>
      <c r="D221" s="9" t="s">
        <v>12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ht="15.75">
      <c r="A222" s="24" t="s">
        <v>260</v>
      </c>
      <c r="B222" s="9" t="s">
        <v>111</v>
      </c>
      <c r="C222" s="9" t="s">
        <v>76</v>
      </c>
      <c r="D222" s="26">
        <f>E219/E2</f>
        <v>0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ht="31.5">
      <c r="A223" s="24" t="s">
        <v>261</v>
      </c>
      <c r="B223" s="9" t="s">
        <v>109</v>
      </c>
      <c r="C223" s="9" t="s">
        <v>70</v>
      </c>
      <c r="D223" s="9" t="s">
        <v>52</v>
      </c>
      <c r="E223" s="37">
        <v>0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ht="15.75">
      <c r="A224" s="24" t="s">
        <v>262</v>
      </c>
      <c r="B224" s="9" t="s">
        <v>110</v>
      </c>
      <c r="C224" s="9" t="s">
        <v>70</v>
      </c>
      <c r="D224" s="9" t="s">
        <v>27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15.75">
      <c r="A225" s="24" t="s">
        <v>263</v>
      </c>
      <c r="B225" s="9" t="s">
        <v>67</v>
      </c>
      <c r="C225" s="9" t="s">
        <v>70</v>
      </c>
      <c r="D225" s="9" t="s">
        <v>12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ht="15.75">
      <c r="A226" s="24" t="s">
        <v>264</v>
      </c>
      <c r="B226" s="9" t="s">
        <v>111</v>
      </c>
      <c r="C226" s="9" t="s">
        <v>76</v>
      </c>
      <c r="D226" s="26">
        <f>E223/E2</f>
        <v>0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ht="31.5">
      <c r="A227" s="24" t="s">
        <v>265</v>
      </c>
      <c r="B227" s="9" t="s">
        <v>109</v>
      </c>
      <c r="C227" s="9" t="s">
        <v>70</v>
      </c>
      <c r="D227" s="9" t="s">
        <v>288</v>
      </c>
      <c r="E227" s="37">
        <v>0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ht="15.75">
      <c r="A228" s="24" t="s">
        <v>266</v>
      </c>
      <c r="B228" s="9" t="s">
        <v>110</v>
      </c>
      <c r="C228" s="9" t="s">
        <v>70</v>
      </c>
      <c r="D228" s="9" t="s">
        <v>27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15.75">
      <c r="A229" s="24" t="s">
        <v>267</v>
      </c>
      <c r="B229" s="9" t="s">
        <v>67</v>
      </c>
      <c r="C229" s="9" t="s">
        <v>70</v>
      </c>
      <c r="D229" s="9" t="s">
        <v>12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ht="15.75">
      <c r="A230" s="24" t="s">
        <v>268</v>
      </c>
      <c r="B230" s="9" t="s">
        <v>111</v>
      </c>
      <c r="C230" s="9" t="s">
        <v>76</v>
      </c>
      <c r="D230" s="9">
        <v>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ht="31.5">
      <c r="A231" s="24" t="s">
        <v>269</v>
      </c>
      <c r="B231" s="9" t="s">
        <v>109</v>
      </c>
      <c r="C231" s="9" t="s">
        <v>70</v>
      </c>
      <c r="D231" s="9" t="s">
        <v>338</v>
      </c>
      <c r="E231" s="37">
        <v>2404.16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ht="15.75">
      <c r="A232" s="24" t="s">
        <v>270</v>
      </c>
      <c r="B232" s="9" t="s">
        <v>110</v>
      </c>
      <c r="C232" s="9" t="s">
        <v>70</v>
      </c>
      <c r="D232" s="9" t="s">
        <v>27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15.75">
      <c r="A233" s="24" t="s">
        <v>271</v>
      </c>
      <c r="B233" s="9" t="s">
        <v>67</v>
      </c>
      <c r="C233" s="9" t="s">
        <v>70</v>
      </c>
      <c r="D233" s="9" t="s">
        <v>12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ht="15.75">
      <c r="A234" s="24" t="s">
        <v>272</v>
      </c>
      <c r="B234" s="9" t="s">
        <v>111</v>
      </c>
      <c r="C234" s="9" t="s">
        <v>76</v>
      </c>
      <c r="D234" s="26">
        <f>E231/E2</f>
        <v>1.2026813406703352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ht="31.5">
      <c r="A235" s="24" t="s">
        <v>273</v>
      </c>
      <c r="B235" s="9" t="s">
        <v>109</v>
      </c>
      <c r="C235" s="9" t="s">
        <v>70</v>
      </c>
      <c r="D235" s="9" t="s">
        <v>1</v>
      </c>
      <c r="E235" s="37">
        <v>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ht="15.75">
      <c r="A236" s="24" t="s">
        <v>274</v>
      </c>
      <c r="B236" s="9" t="s">
        <v>110</v>
      </c>
      <c r="C236" s="9" t="s">
        <v>70</v>
      </c>
      <c r="D236" s="9" t="s">
        <v>27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15.75">
      <c r="A237" s="24" t="s">
        <v>275</v>
      </c>
      <c r="B237" s="9" t="s">
        <v>67</v>
      </c>
      <c r="C237" s="9" t="s">
        <v>70</v>
      </c>
      <c r="D237" s="9" t="s">
        <v>12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ht="15.75">
      <c r="A238" s="24" t="s">
        <v>276</v>
      </c>
      <c r="B238" s="9" t="s">
        <v>111</v>
      </c>
      <c r="C238" s="9" t="s">
        <v>76</v>
      </c>
      <c r="D238" s="26">
        <f>E235/E2</f>
        <v>0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ht="31.5">
      <c r="A239" s="24" t="s">
        <v>277</v>
      </c>
      <c r="B239" s="9" t="s">
        <v>109</v>
      </c>
      <c r="C239" s="9" t="s">
        <v>70</v>
      </c>
      <c r="D239" s="9" t="s">
        <v>0</v>
      </c>
      <c r="E239" s="37">
        <v>543.02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ht="15.75">
      <c r="A240" s="24" t="s">
        <v>278</v>
      </c>
      <c r="B240" s="9" t="s">
        <v>110</v>
      </c>
      <c r="C240" s="9" t="s">
        <v>70</v>
      </c>
      <c r="D240" s="9" t="s">
        <v>27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15.75">
      <c r="A241" s="24" t="s">
        <v>279</v>
      </c>
      <c r="B241" s="9" t="s">
        <v>67</v>
      </c>
      <c r="C241" s="9" t="s">
        <v>70</v>
      </c>
      <c r="D241" s="9" t="s">
        <v>12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ht="15.75">
      <c r="A242" s="24" t="s">
        <v>280</v>
      </c>
      <c r="B242" s="9" t="s">
        <v>111</v>
      </c>
      <c r="C242" s="9" t="s">
        <v>76</v>
      </c>
      <c r="D242" s="26">
        <f>E239/E2</f>
        <v>0.2716458229114557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ht="31.5">
      <c r="A243" s="24" t="s">
        <v>282</v>
      </c>
      <c r="B243" s="9" t="s">
        <v>109</v>
      </c>
      <c r="C243" s="9" t="s">
        <v>70</v>
      </c>
      <c r="D243" s="9" t="s">
        <v>54</v>
      </c>
      <c r="E243" s="37">
        <v>0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ht="15.75">
      <c r="A244" s="24" t="s">
        <v>284</v>
      </c>
      <c r="B244" s="9" t="s">
        <v>110</v>
      </c>
      <c r="C244" s="9" t="s">
        <v>70</v>
      </c>
      <c r="D244" s="9" t="s">
        <v>27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ht="15.75">
      <c r="A245" s="24" t="s">
        <v>285</v>
      </c>
      <c r="B245" s="9" t="s">
        <v>67</v>
      </c>
      <c r="C245" s="9" t="s">
        <v>70</v>
      </c>
      <c r="D245" s="9" t="s">
        <v>12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2" customFormat="1" ht="15.75">
      <c r="A246" s="24" t="s">
        <v>286</v>
      </c>
      <c r="B246" s="9" t="s">
        <v>111</v>
      </c>
      <c r="C246" s="9" t="s">
        <v>76</v>
      </c>
      <c r="D246" s="26">
        <f>E243/E2</f>
        <v>0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2" customFormat="1" ht="31.5">
      <c r="A247" s="24" t="s">
        <v>289</v>
      </c>
      <c r="B247" s="9" t="s">
        <v>109</v>
      </c>
      <c r="C247" s="9" t="s">
        <v>70</v>
      </c>
      <c r="D247" s="9" t="s">
        <v>55</v>
      </c>
      <c r="E247" s="37">
        <v>0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2" customFormat="1" ht="15.75">
      <c r="A248" s="24" t="s">
        <v>290</v>
      </c>
      <c r="B248" s="9" t="s">
        <v>110</v>
      </c>
      <c r="C248" s="9" t="s">
        <v>70</v>
      </c>
      <c r="D248" s="9" t="s">
        <v>27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2" customFormat="1" ht="15.75">
      <c r="A249" s="24" t="s">
        <v>291</v>
      </c>
      <c r="B249" s="9" t="s">
        <v>67</v>
      </c>
      <c r="C249" s="9" t="s">
        <v>70</v>
      </c>
      <c r="D249" s="9" t="s">
        <v>12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2" customFormat="1" ht="15.75">
      <c r="A250" s="24" t="s">
        <v>292</v>
      </c>
      <c r="B250" s="9" t="s">
        <v>111</v>
      </c>
      <c r="C250" s="9" t="s">
        <v>76</v>
      </c>
      <c r="D250" s="26">
        <f>E247/E2</f>
        <v>0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2" customFormat="1" ht="31.5">
      <c r="A251" s="24" t="s">
        <v>374</v>
      </c>
      <c r="B251" s="9" t="s">
        <v>109</v>
      </c>
      <c r="C251" s="9" t="s">
        <v>70</v>
      </c>
      <c r="D251" s="9" t="s">
        <v>56</v>
      </c>
      <c r="E251" s="37">
        <v>0</v>
      </c>
      <c r="F251" s="37" t="s">
        <v>333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2" customFormat="1" ht="15.75">
      <c r="A252" s="24" t="s">
        <v>375</v>
      </c>
      <c r="B252" s="9" t="s">
        <v>110</v>
      </c>
      <c r="C252" s="9" t="s">
        <v>70</v>
      </c>
      <c r="D252" s="9" t="s">
        <v>27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2" customFormat="1" ht="15.75">
      <c r="A253" s="24" t="s">
        <v>376</v>
      </c>
      <c r="B253" s="9" t="s">
        <v>67</v>
      </c>
      <c r="C253" s="9" t="s">
        <v>70</v>
      </c>
      <c r="D253" s="9" t="s">
        <v>325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2" customFormat="1" ht="15.75">
      <c r="A254" s="24" t="s">
        <v>377</v>
      </c>
      <c r="B254" s="9" t="s">
        <v>111</v>
      </c>
      <c r="C254" s="9" t="s">
        <v>76</v>
      </c>
      <c r="D254" s="26">
        <f>E251/E2</f>
        <v>0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2" customFormat="1" ht="15.75">
      <c r="A255" s="24"/>
      <c r="B255" s="21" t="s">
        <v>281</v>
      </c>
      <c r="C255" s="9" t="s">
        <v>76</v>
      </c>
      <c r="D255" s="32">
        <f>SUM(D90,D28,D34,D60,D66,D72,D78,D84,D100,D110,D172,D214)</f>
        <v>240695.40053199997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4" ht="15.75">
      <c r="A256" s="46" t="s">
        <v>293</v>
      </c>
      <c r="B256" s="46"/>
      <c r="C256" s="46"/>
      <c r="D256" s="46"/>
    </row>
    <row r="257" spans="1:5" ht="15.75">
      <c r="A257" s="7" t="s">
        <v>294</v>
      </c>
      <c r="B257" s="8" t="s">
        <v>295</v>
      </c>
      <c r="C257" s="8" t="s">
        <v>296</v>
      </c>
      <c r="D257" s="43">
        <f>'[1]Управл 2017'!$AA$18</f>
        <v>3</v>
      </c>
      <c r="E257" s="3" t="s">
        <v>384</v>
      </c>
    </row>
    <row r="258" spans="1:5" ht="15.75">
      <c r="A258" s="7" t="s">
        <v>297</v>
      </c>
      <c r="B258" s="8" t="s">
        <v>298</v>
      </c>
      <c r="C258" s="8" t="s">
        <v>296</v>
      </c>
      <c r="D258" s="43">
        <f>'[1]Управл 2017'!$AB$18</f>
        <v>3</v>
      </c>
      <c r="E258" s="3" t="s">
        <v>384</v>
      </c>
    </row>
    <row r="259" spans="1:5" ht="15.75">
      <c r="A259" s="7" t="s">
        <v>299</v>
      </c>
      <c r="B259" s="8" t="s">
        <v>300</v>
      </c>
      <c r="C259" s="8" t="s">
        <v>296</v>
      </c>
      <c r="D259" s="8">
        <v>0</v>
      </c>
      <c r="E259" s="3" t="s">
        <v>384</v>
      </c>
    </row>
    <row r="260" spans="1:5" ht="15.75">
      <c r="A260" s="7" t="s">
        <v>301</v>
      </c>
      <c r="B260" s="8" t="s">
        <v>302</v>
      </c>
      <c r="C260" s="8" t="s">
        <v>76</v>
      </c>
      <c r="D260" s="44">
        <f>'[1]Управл 2017'!$AD$18</f>
        <v>-27715.03</v>
      </c>
      <c r="E260" s="3" t="s">
        <v>384</v>
      </c>
    </row>
    <row r="261" spans="1:4" ht="15.75">
      <c r="A261" s="46" t="s">
        <v>303</v>
      </c>
      <c r="B261" s="46"/>
      <c r="C261" s="46"/>
      <c r="D261" s="46"/>
    </row>
    <row r="262" spans="1:5" ht="15.75">
      <c r="A262" s="7" t="s">
        <v>304</v>
      </c>
      <c r="B262" s="8" t="s">
        <v>75</v>
      </c>
      <c r="C262" s="8" t="s">
        <v>76</v>
      </c>
      <c r="D262" s="8">
        <v>0</v>
      </c>
      <c r="E262" s="3" t="s">
        <v>383</v>
      </c>
    </row>
    <row r="263" spans="1:5" ht="15.75">
      <c r="A263" s="7" t="s">
        <v>305</v>
      </c>
      <c r="B263" s="8" t="s">
        <v>77</v>
      </c>
      <c r="C263" s="8" t="s">
        <v>76</v>
      </c>
      <c r="D263" s="8">
        <v>0</v>
      </c>
      <c r="E263" s="3" t="s">
        <v>383</v>
      </c>
    </row>
    <row r="264" spans="1:5" ht="15.75">
      <c r="A264" s="7" t="s">
        <v>306</v>
      </c>
      <c r="B264" s="8" t="s">
        <v>79</v>
      </c>
      <c r="C264" s="8" t="s">
        <v>76</v>
      </c>
      <c r="D264" s="8">
        <v>0</v>
      </c>
      <c r="E264" s="3" t="s">
        <v>383</v>
      </c>
    </row>
    <row r="265" spans="1:5" ht="15.75">
      <c r="A265" s="7" t="s">
        <v>307</v>
      </c>
      <c r="B265" s="8" t="s">
        <v>102</v>
      </c>
      <c r="C265" s="8" t="s">
        <v>76</v>
      </c>
      <c r="D265" s="8">
        <v>0</v>
      </c>
      <c r="E265" s="3" t="s">
        <v>383</v>
      </c>
    </row>
    <row r="266" spans="1:5" ht="15.75">
      <c r="A266" s="7" t="s">
        <v>308</v>
      </c>
      <c r="B266" s="8" t="s">
        <v>309</v>
      </c>
      <c r="C266" s="8" t="s">
        <v>76</v>
      </c>
      <c r="D266" s="8">
        <v>0</v>
      </c>
      <c r="E266" s="3" t="s">
        <v>383</v>
      </c>
    </row>
    <row r="267" spans="1:5" ht="15.75">
      <c r="A267" s="7" t="s">
        <v>310</v>
      </c>
      <c r="B267" s="8" t="s">
        <v>104</v>
      </c>
      <c r="C267" s="8" t="s">
        <v>76</v>
      </c>
      <c r="D267" s="8">
        <v>0</v>
      </c>
      <c r="E267" s="3" t="s">
        <v>383</v>
      </c>
    </row>
    <row r="268" spans="1:4" ht="15.75">
      <c r="A268" s="46" t="s">
        <v>311</v>
      </c>
      <c r="B268" s="46"/>
      <c r="C268" s="46"/>
      <c r="D268" s="46"/>
    </row>
    <row r="269" spans="1:5" ht="15.75">
      <c r="A269" s="7" t="s">
        <v>312</v>
      </c>
      <c r="B269" s="8" t="s">
        <v>295</v>
      </c>
      <c r="C269" s="8" t="s">
        <v>296</v>
      </c>
      <c r="D269" s="8">
        <v>0</v>
      </c>
      <c r="E269" s="3" t="s">
        <v>383</v>
      </c>
    </row>
    <row r="270" spans="1:5" ht="15.75">
      <c r="A270" s="7" t="s">
        <v>313</v>
      </c>
      <c r="B270" s="8" t="s">
        <v>298</v>
      </c>
      <c r="C270" s="8" t="s">
        <v>296</v>
      </c>
      <c r="D270" s="8">
        <v>0</v>
      </c>
      <c r="E270" s="3" t="s">
        <v>383</v>
      </c>
    </row>
    <row r="271" spans="1:5" ht="15.75">
      <c r="A271" s="7" t="s">
        <v>314</v>
      </c>
      <c r="B271" s="8" t="s">
        <v>315</v>
      </c>
      <c r="C271" s="8" t="s">
        <v>296</v>
      </c>
      <c r="D271" s="8">
        <v>0</v>
      </c>
      <c r="E271" s="3" t="s">
        <v>383</v>
      </c>
    </row>
    <row r="272" spans="1:5" ht="15.75">
      <c r="A272" s="7" t="s">
        <v>316</v>
      </c>
      <c r="B272" s="8" t="s">
        <v>302</v>
      </c>
      <c r="C272" s="8" t="s">
        <v>76</v>
      </c>
      <c r="D272" s="8">
        <v>0</v>
      </c>
      <c r="E272" s="3" t="s">
        <v>383</v>
      </c>
    </row>
    <row r="273" spans="1:4" ht="15.75">
      <c r="A273" s="46" t="s">
        <v>317</v>
      </c>
      <c r="B273" s="46"/>
      <c r="C273" s="46"/>
      <c r="D273" s="46"/>
    </row>
    <row r="274" spans="1:5" ht="15.75">
      <c r="A274" s="7" t="s">
        <v>318</v>
      </c>
      <c r="B274" s="8" t="s">
        <v>319</v>
      </c>
      <c r="C274" s="8" t="s">
        <v>296</v>
      </c>
      <c r="D274" s="8">
        <v>0</v>
      </c>
      <c r="E274" s="3" t="s">
        <v>382</v>
      </c>
    </row>
    <row r="275" spans="1:5" ht="15.75">
      <c r="A275" s="7" t="s">
        <v>320</v>
      </c>
      <c r="B275" s="8" t="s">
        <v>321</v>
      </c>
      <c r="C275" s="8" t="s">
        <v>296</v>
      </c>
      <c r="D275" s="8">
        <v>0</v>
      </c>
      <c r="E275" s="3" t="s">
        <v>382</v>
      </c>
    </row>
    <row r="276" spans="1:5" ht="31.5">
      <c r="A276" s="7" t="s">
        <v>322</v>
      </c>
      <c r="B276" s="8" t="s">
        <v>323</v>
      </c>
      <c r="C276" s="8" t="s">
        <v>76</v>
      </c>
      <c r="D276" s="8">
        <v>0</v>
      </c>
      <c r="E276" s="3" t="s">
        <v>382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2019-03-30T12:19:55Z</dcterms:modified>
  <cp:category/>
  <cp:version/>
  <cp:contentType/>
  <cp:contentStatus/>
</cp:coreProperties>
</file>