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форме'!$A$1:$D$248</definedName>
  </definedNames>
  <calcPr fullCalcOnLoad="1"/>
</workbook>
</file>

<file path=xl/sharedStrings.xml><?xml version="1.0" encoding="utf-8"?>
<sst xmlns="http://schemas.openxmlformats.org/spreadsheetml/2006/main" count="861" uniqueCount="354">
  <si>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</si>
  <si>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</si>
  <si>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</si>
  <si>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</si>
  <si>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</si>
  <si>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</si>
  <si>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</si>
  <si>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</si>
  <si>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</si>
  <si>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</si>
  <si>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</si>
  <si>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</si>
  <si>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</si>
  <si>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</si>
  <si>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</si>
  <si>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</si>
  <si>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</si>
  <si>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</si>
  <si>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</si>
  <si>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</si>
  <si>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</si>
  <si>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</si>
  <si>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</si>
  <si>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</si>
  <si>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</si>
  <si>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</si>
  <si>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</si>
  <si>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</si>
  <si>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</si>
  <si>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</si>
  <si>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</si>
  <si>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</si>
  <si>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</si>
  <si>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</si>
  <si>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</si>
  <si>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</si>
  <si>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</si>
  <si>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</si>
  <si>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</si>
  <si>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</si>
  <si>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</si>
  <si>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</si>
  <si>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</si>
  <si>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</si>
  <si>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</si>
  <si>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</si>
  <si>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</si>
  <si>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</si>
  <si>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</si>
  <si>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</si>
  <si>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</si>
  <si>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</si>
  <si>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</si>
  <si>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</si>
  <si>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</si>
  <si>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</si>
  <si>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</si>
  <si>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</si>
  <si>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</si>
  <si>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</si>
  <si>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</si>
  <si>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</si>
  <si>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</si>
  <si>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</si>
  <si>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</si>
  <si>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</si>
  <si>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</si>
  <si>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</si>
  <si>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</si>
  <si>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</si>
  <si>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</si>
  <si>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</si>
  <si>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</si>
  <si>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</si>
  <si>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</si>
  <si>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</si>
  <si>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</si>
  <si>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</si>
  <si>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</si>
  <si>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</si>
  <si>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</si>
  <si>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</si>
  <si>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</si>
  <si>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</si>
  <si>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</si>
  <si>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</si>
  <si>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</si>
  <si>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</si>
  <si>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</si>
  <si>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</si>
  <si>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</si>
  <si>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</si>
  <si>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</si>
  <si>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</si>
  <si>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</si>
  <si>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</si>
  <si>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</si>
  <si>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</si>
  <si>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</si>
  <si>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</si>
  <si>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</si>
  <si>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</si>
  <si>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</si>
  <si>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</si>
  <si>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</si>
  <si>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</si>
  <si>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</si>
  <si>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</si>
  <si>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</si>
  <si>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</si>
  <si>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</si>
  <si>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</si>
  <si>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</si>
  <si>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</si>
  <si>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</si>
  <si>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</si>
  <si>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</si>
  <si>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</si>
  <si>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</si>
  <si>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</si>
  <si>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</si>
  <si>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</si>
  <si>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</si>
  <si>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</si>
  <si>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</si>
  <si>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</si>
  <si>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</si>
  <si>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</si>
  <si>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</si>
  <si>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</si>
  <si>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</si>
  <si>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</si>
  <si>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</si>
  <si>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</si>
  <si>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</si>
  <si>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</si>
  <si>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</si>
  <si>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</si>
  <si>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</si>
  <si>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</si>
  <si>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</si>
  <si>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</si>
  <si>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</si>
  <si>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</si>
  <si>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</si>
  <si>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</si>
  <si>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</si>
  <si>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</si>
  <si>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</si>
  <si>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</si>
  <si>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</si>
  <si>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</si>
  <si>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</si>
  <si>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</si>
  <si>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</si>
  <si>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</si>
  <si>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</si>
  <si>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</si>
  <si>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</si>
  <si>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</si>
  <si>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</si>
  <si>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</si>
  <si>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</si>
  <si>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</si>
  <si>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</si>
  <si>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</si>
  <si>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</si>
  <si>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</si>
  <si>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</si>
  <si>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</si>
  <si>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</si>
  <si>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</si>
  <si>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</si>
  <si>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</si>
  <si>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</si>
  <si>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</si>
  <si>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</si>
  <si>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</si>
  <si>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</si>
  <si>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</si>
  <si>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</si>
  <si>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</si>
  <si>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</si>
  <si>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</si>
  <si>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</si>
  <si>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</si>
  <si>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24.13.6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</si>
  <si>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</si>
  <si>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</si>
  <si>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</si>
  <si>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</si>
  <si>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</si>
  <si>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</si>
  <si>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</si>
  <si>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</si>
  <si>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</si>
  <si>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</si>
  <si>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</si>
  <si>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</si>
  <si>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</si>
  <si>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</si>
  <si>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</si>
  <si>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</si>
  <si>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</si>
  <si>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</si>
  <si>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</si>
  <si>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</si>
  <si>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</si>
  <si>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</si>
  <si>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</si>
  <si>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</si>
  <si>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</si>
  <si>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</si>
  <si>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</si>
  <si>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</si>
  <si>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</si>
  <si>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</si>
  <si>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</si>
  <si>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</si>
  <si>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</si>
  <si>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</si>
  <si>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</si>
  <si>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</si>
  <si>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</si>
  <si>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</si>
  <si>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</si>
  <si>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</si>
  <si>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</si>
  <si>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</si>
  <si>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</si>
  <si>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</si>
  <si>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</si>
  <si>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</si>
  <si>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</si>
  <si>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</si>
  <si>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</si>
  <si>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</si>
  <si>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</si>
  <si>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</si>
  <si>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</si>
  <si>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</si>
  <si>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</si>
  <si>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</si>
  <si>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</si>
  <si>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</si>
  <si>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</si>
  <si>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</si>
  <si>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</si>
  <si>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</si>
  <si>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</si>
  <si>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21.4</t>
  </si>
  <si>
    <t>22.4</t>
  </si>
  <si>
    <t>23.4</t>
  </si>
  <si>
    <t>24.4</t>
  </si>
  <si>
    <t>25.4</t>
  </si>
  <si>
    <t>26.4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</si>
  <si>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</si>
  <si>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</si>
  <si>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</si>
  <si>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</si>
  <si>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</si>
  <si>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</si>
  <si>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</si>
  <si>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</si>
  <si>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</si>
  <si>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</si>
  <si>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</si>
  <si>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</si>
  <si>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</si>
  <si>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</si>
  <si>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</si>
  <si>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</si>
  <si>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</si>
  <si>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</si>
  <si>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</si>
  <si>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</si>
  <si>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</si>
  <si>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</si>
  <si>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</si>
  <si>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</si>
  <si>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</si>
  <si>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</si>
  <si>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</si>
  <si>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</si>
  <si>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</si>
  <si>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</si>
  <si>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</si>
  <si>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</si>
  <si>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</si>
  <si>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22.12</t>
  </si>
  <si>
    <t>23.13.5</t>
  </si>
  <si>
    <t>24.13.5</t>
  </si>
  <si>
    <t>25.13.5</t>
  </si>
  <si>
    <t>26.13.5</t>
  </si>
  <si>
    <t>21.5</t>
  </si>
  <si>
    <t>22.5</t>
  </si>
  <si>
    <t>23.5</t>
  </si>
  <si>
    <t>24.5</t>
  </si>
  <si>
    <t>25.5</t>
  </si>
  <si>
    <t>26.5</t>
  </si>
  <si>
    <t>26.6</t>
  </si>
  <si>
    <t>22.8.1</t>
  </si>
  <si>
    <t>23.8.1</t>
  </si>
  <si>
    <t>24.8.1</t>
  </si>
  <si>
    <t>25.8.1</t>
  </si>
  <si>
    <t>26.8.1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</si>
  <si>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</si>
  <si>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</si>
  <si>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</si>
  <si>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</si>
  <si>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</si>
  <si>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</si>
  <si>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</si>
  <si>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</si>
  <si>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</si>
  <si>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</si>
  <si>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</si>
  <si>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</si>
  <si>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</si>
  <si>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</si>
  <si>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</si>
  <si>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</si>
  <si>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</si>
  <si>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</si>
  <si>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</si>
  <si>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</si>
  <si>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</si>
  <si>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</si>
  <si>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</si>
  <si>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</si>
  <si>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</si>
  <si>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</si>
  <si>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</si>
  <si>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</si>
  <si>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</si>
  <si>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</si>
  <si>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</si>
  <si>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</si>
  <si>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</si>
  <si>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Ю. Д. Шкляров</t>
  </si>
  <si>
    <t>Мехуборка (асфальт) в зимний период</t>
  </si>
  <si>
    <t>Ремонт и обслуживание кол.приборов учёта холодной воды, поверка ОПУ х/в</t>
  </si>
  <si>
    <t>гревцева и жэк</t>
  </si>
  <si>
    <t>31.03.2019 г.</t>
  </si>
  <si>
    <t>01.01.2018 г.</t>
  </si>
  <si>
    <t>31.12.2018 г.</t>
  </si>
  <si>
    <t>23.12.9</t>
  </si>
  <si>
    <t>Покос травы на земельном участке</t>
  </si>
  <si>
    <t>24.12.9</t>
  </si>
  <si>
    <t>25.12.9</t>
  </si>
  <si>
    <t>26.12.9</t>
  </si>
  <si>
    <t>шт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</si>
  <si>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      по дому № 5 ул. Амурская в г. Липецке</t>
  </si>
  <si>
    <t>Директор ООО "УК "Слобода"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</si>
</sst>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0;&#1084;&#1091;&#1088;&#1089;&#1082;&#1072;&#1103;,%20&#1076;.%20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непосредственные"/>
    </sheetNames>
    <sheetDataSet>
      <sheetData sheetId="2">
        <row r="80">
          <cell r="DF80">
            <v>6763.877999999999</v>
          </cell>
        </row>
        <row r="91">
          <cell r="DF91">
            <v>5433.266519999999</v>
          </cell>
        </row>
        <row r="92">
          <cell r="DF92">
            <v>2169.7909199999995</v>
          </cell>
        </row>
        <row r="93">
          <cell r="DF93">
            <v>412.7112</v>
          </cell>
        </row>
        <row r="94">
          <cell r="DF94">
            <v>197.18424</v>
          </cell>
        </row>
        <row r="95">
          <cell r="DF95">
            <v>82.54223999999999</v>
          </cell>
        </row>
        <row r="97">
          <cell r="DF97">
            <v>25.221239999999995</v>
          </cell>
        </row>
        <row r="98">
          <cell r="DF98">
            <v>3.8214</v>
          </cell>
        </row>
        <row r="99">
          <cell r="DF99">
            <v>0</v>
          </cell>
        </row>
        <row r="100">
          <cell r="DF100">
            <v>21.39984</v>
          </cell>
        </row>
        <row r="101">
          <cell r="DF101">
            <v>0.76428</v>
          </cell>
        </row>
        <row r="102">
          <cell r="DF102">
            <v>0</v>
          </cell>
        </row>
        <row r="103">
          <cell r="DF103">
            <v>3.8214</v>
          </cell>
        </row>
        <row r="104">
          <cell r="DF104">
            <v>9365.48712</v>
          </cell>
        </row>
        <row r="105">
          <cell r="DF105">
            <v>5986.9873800000005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158.33522920000541</v>
          </cell>
        </row>
        <row r="25">
          <cell r="D25">
            <v>16549.43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22">
          <cell r="CR122">
            <v>36146.133460799996</v>
          </cell>
        </row>
        <row r="123">
          <cell r="CR123">
            <v>49772.68029360002</v>
          </cell>
        </row>
        <row r="124">
          <cell r="CR124">
            <v>9365.48712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S3">
            <v>636.9</v>
          </cell>
        </row>
        <row r="39">
          <cell r="CS39">
            <v>0.395509</v>
          </cell>
        </row>
        <row r="43">
          <cell r="CS43">
            <v>0.089807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28125" style="3" hidden="1" customWidth="1"/>
    <col min="6" max="6" width="21.421875" style="3" hidden="1" customWidth="1"/>
    <col min="7" max="7" width="15.57421875" style="3" hidden="1" customWidth="1"/>
    <col min="8" max="8" width="9.140625" style="3" hidden="1" customWidth="1"/>
    <col min="9" max="13" width="0" style="3" hidden="1" customWidth="1"/>
    <col min="14" max="22" width="9.140625" style="3" customWidth="1"/>
    <col min="23" max="16384" width="9.140625" style="4" customWidth="1"/>
  </cols>
  <sheetData>
    <row r="1" ht="15.75">
      <c r="E1" s="3" t="s">
        <v>232</v>
      </c>
    </row>
    <row r="2" spans="1:22" s="6" customFormat="1" ht="33.75" customHeight="1">
      <c r="A2" s="45" t="s">
        <v>352</v>
      </c>
      <c r="B2" s="45"/>
      <c r="C2" s="45"/>
      <c r="D2" s="45"/>
      <c r="E2" s="5">
        <v>636.9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343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344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345</v>
      </c>
    </row>
    <row r="8" spans="1:4" ht="42.75" customHeight="1">
      <c r="A8" s="44" t="s">
        <v>105</v>
      </c>
      <c r="B8" s="44"/>
      <c r="C8" s="44"/>
      <c r="D8" s="44"/>
    </row>
    <row r="9" spans="1:4" ht="15.75">
      <c r="A9" s="7" t="s">
        <v>59</v>
      </c>
      <c r="B9" s="8" t="s">
        <v>74</v>
      </c>
      <c r="C9" s="8" t="s">
        <v>75</v>
      </c>
      <c r="D9" s="34">
        <f>'[2]по форме'!$D$23</f>
        <v>0</v>
      </c>
    </row>
    <row r="10" spans="1:4" ht="31.5">
      <c r="A10" s="7" t="s">
        <v>60</v>
      </c>
      <c r="B10" s="8" t="s">
        <v>76</v>
      </c>
      <c r="C10" s="8" t="s">
        <v>75</v>
      </c>
      <c r="D10" s="34">
        <f>'[2]по форме'!$D$24</f>
        <v>158.33522920000541</v>
      </c>
    </row>
    <row r="11" spans="1:4" ht="15.75">
      <c r="A11" s="7" t="s">
        <v>77</v>
      </c>
      <c r="B11" s="8" t="s">
        <v>78</v>
      </c>
      <c r="C11" s="8" t="s">
        <v>75</v>
      </c>
      <c r="D11" s="34">
        <f>'[2]по форме'!$D$25</f>
        <v>16549.43</v>
      </c>
    </row>
    <row r="12" spans="1:4" ht="31.5">
      <c r="A12" s="7" t="s">
        <v>79</v>
      </c>
      <c r="B12" s="8" t="s">
        <v>80</v>
      </c>
      <c r="C12" s="8" t="s">
        <v>75</v>
      </c>
      <c r="D12" s="34">
        <f>D13+D14+D15</f>
        <v>95284.30087440001</v>
      </c>
    </row>
    <row r="13" spans="1:4" ht="15.75">
      <c r="A13" s="7" t="s">
        <v>96</v>
      </c>
      <c r="B13" s="10" t="s">
        <v>81</v>
      </c>
      <c r="C13" s="8" t="s">
        <v>75</v>
      </c>
      <c r="D13" s="34">
        <f>'[3]ук(2016)'!$CR$123</f>
        <v>49772.68029360002</v>
      </c>
    </row>
    <row r="14" spans="1:4" ht="15.75">
      <c r="A14" s="7" t="s">
        <v>97</v>
      </c>
      <c r="B14" s="10" t="s">
        <v>82</v>
      </c>
      <c r="C14" s="8" t="s">
        <v>75</v>
      </c>
      <c r="D14" s="34">
        <f>'[3]ук(2016)'!$CR$122</f>
        <v>36146.133460799996</v>
      </c>
    </row>
    <row r="15" spans="1:4" ht="15.75">
      <c r="A15" s="7" t="s">
        <v>98</v>
      </c>
      <c r="B15" s="10" t="s">
        <v>83</v>
      </c>
      <c r="C15" s="8" t="s">
        <v>75</v>
      </c>
      <c r="D15" s="34">
        <f>'[3]ук(2016)'!$CR$124</f>
        <v>9365.48712</v>
      </c>
    </row>
    <row r="16" spans="1:4" ht="15.75">
      <c r="A16" s="10" t="s">
        <v>84</v>
      </c>
      <c r="B16" s="10" t="s">
        <v>85</v>
      </c>
      <c r="C16" s="10" t="s">
        <v>75</v>
      </c>
      <c r="D16" s="33">
        <f>D17</f>
        <v>71070.52087440001</v>
      </c>
    </row>
    <row r="17" spans="1:4" ht="31.5">
      <c r="A17" s="10" t="s">
        <v>61</v>
      </c>
      <c r="B17" s="10" t="s">
        <v>99</v>
      </c>
      <c r="C17" s="10" t="s">
        <v>75</v>
      </c>
      <c r="D17" s="33">
        <f>D12-D25+D252+D268</f>
        <v>71070.52087440001</v>
      </c>
    </row>
    <row r="18" spans="1:4" ht="31.5">
      <c r="A18" s="10" t="s">
        <v>86</v>
      </c>
      <c r="B18" s="10" t="s">
        <v>100</v>
      </c>
      <c r="C18" s="10" t="s">
        <v>75</v>
      </c>
      <c r="D18" s="33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33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33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33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33">
        <f>D16+D228+D244</f>
        <v>62739.76087440001</v>
      </c>
    </row>
    <row r="23" spans="1:4" ht="15.75">
      <c r="A23" s="10" t="s">
        <v>93</v>
      </c>
      <c r="B23" s="10" t="s">
        <v>101</v>
      </c>
      <c r="C23" s="10" t="s">
        <v>75</v>
      </c>
      <c r="D23" s="33">
        <v>0</v>
      </c>
    </row>
    <row r="24" spans="1:4" ht="15.75">
      <c r="A24" s="10" t="s">
        <v>94</v>
      </c>
      <c r="B24" s="10" t="s">
        <v>102</v>
      </c>
      <c r="C24" s="10" t="s">
        <v>75</v>
      </c>
      <c r="D24" s="33">
        <f>D22-D223</f>
        <v>-18088.462250399978</v>
      </c>
    </row>
    <row r="25" spans="1:5" ht="15.75">
      <c r="A25" s="10" t="s">
        <v>95</v>
      </c>
      <c r="B25" s="10" t="s">
        <v>103</v>
      </c>
      <c r="C25" s="10" t="s">
        <v>75</v>
      </c>
      <c r="D25" s="33">
        <v>24213.78</v>
      </c>
      <c r="E25" s="1"/>
    </row>
    <row r="26" spans="1:22" s="11" customFormat="1" ht="35.25" customHeight="1">
      <c r="A26" s="46" t="s">
        <v>104</v>
      </c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>
      <c r="A27" s="12" t="s">
        <v>115</v>
      </c>
      <c r="B27" s="13" t="s">
        <v>106</v>
      </c>
      <c r="C27" s="13" t="s">
        <v>69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111</v>
      </c>
      <c r="B28" s="17" t="s">
        <v>107</v>
      </c>
      <c r="C28" s="17" t="s">
        <v>75</v>
      </c>
      <c r="D28" s="17">
        <f>E28</f>
        <v>6763.88</v>
      </c>
      <c r="E28" s="14">
        <v>6763.88</v>
      </c>
      <c r="F28" s="36">
        <f>'[1]ук(2016)'!$DF$80</f>
        <v>6763.877999999999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112</v>
      </c>
      <c r="B29" s="17" t="s">
        <v>108</v>
      </c>
      <c r="C29" s="17" t="s">
        <v>69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113</v>
      </c>
      <c r="B30" s="17" t="s">
        <v>109</v>
      </c>
      <c r="C30" s="17" t="s">
        <v>69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114</v>
      </c>
      <c r="B31" s="17" t="s">
        <v>66</v>
      </c>
      <c r="C31" s="17" t="s">
        <v>69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116</v>
      </c>
      <c r="B32" s="17" t="s">
        <v>110</v>
      </c>
      <c r="C32" s="17" t="s">
        <v>75</v>
      </c>
      <c r="D32" s="48">
        <f>E28/E2</f>
        <v>10.620003140210395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9" t="s">
        <v>117</v>
      </c>
      <c r="B33" s="20" t="s">
        <v>106</v>
      </c>
      <c r="C33" s="20" t="s">
        <v>69</v>
      </c>
      <c r="D33" s="20" t="s">
        <v>13</v>
      </c>
      <c r="E33" s="21" t="s">
        <v>234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118</v>
      </c>
      <c r="B34" s="9" t="s">
        <v>107</v>
      </c>
      <c r="C34" s="9" t="s">
        <v>75</v>
      </c>
      <c r="D34" s="24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119</v>
      </c>
      <c r="B35" s="9" t="s">
        <v>108</v>
      </c>
      <c r="C35" s="9" t="s">
        <v>69</v>
      </c>
      <c r="D35" s="9" t="s">
        <v>14</v>
      </c>
      <c r="E35" s="38">
        <v>0</v>
      </c>
      <c r="F35" s="35">
        <f>'[1]ук(2016)'!$DF$93</f>
        <v>412.7112</v>
      </c>
      <c r="G35" s="38"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120</v>
      </c>
      <c r="B36" s="9" t="s">
        <v>109</v>
      </c>
      <c r="C36" s="9" t="s">
        <v>69</v>
      </c>
      <c r="D36" s="9" t="s">
        <v>21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121</v>
      </c>
      <c r="B37" s="9" t="s">
        <v>66</v>
      </c>
      <c r="C37" s="9" t="s">
        <v>69</v>
      </c>
      <c r="D37" s="9" t="s">
        <v>12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122</v>
      </c>
      <c r="B38" s="9" t="s">
        <v>110</v>
      </c>
      <c r="C38" s="9" t="s">
        <v>75</v>
      </c>
      <c r="D38" s="25"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123</v>
      </c>
      <c r="B39" s="9" t="s">
        <v>108</v>
      </c>
      <c r="C39" s="9" t="s">
        <v>69</v>
      </c>
      <c r="D39" s="9" t="s">
        <v>233</v>
      </c>
      <c r="E39" s="38">
        <v>0</v>
      </c>
      <c r="F39" s="35">
        <f>'[1]ук(2016)'!$DF$94</f>
        <v>197.18424</v>
      </c>
      <c r="G39" s="38">
        <v>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124</v>
      </c>
      <c r="B40" s="9" t="s">
        <v>109</v>
      </c>
      <c r="C40" s="9" t="s">
        <v>69</v>
      </c>
      <c r="D40" s="9" t="s">
        <v>37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125</v>
      </c>
      <c r="B41" s="9" t="s">
        <v>66</v>
      </c>
      <c r="C41" s="9" t="s">
        <v>69</v>
      </c>
      <c r="D41" s="9" t="s">
        <v>12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126</v>
      </c>
      <c r="B42" s="9" t="s">
        <v>110</v>
      </c>
      <c r="C42" s="9" t="s">
        <v>75</v>
      </c>
      <c r="D42" s="25"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127</v>
      </c>
      <c r="B43" s="9" t="s">
        <v>108</v>
      </c>
      <c r="C43" s="9" t="s">
        <v>69</v>
      </c>
      <c r="D43" s="9" t="s">
        <v>15</v>
      </c>
      <c r="E43" s="38">
        <v>0</v>
      </c>
      <c r="F43" s="35">
        <f>'[1]ук(2016)'!$DF$92</f>
        <v>2169.7909199999995</v>
      </c>
      <c r="G43" s="38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128</v>
      </c>
      <c r="B44" s="9" t="s">
        <v>109</v>
      </c>
      <c r="C44" s="9" t="s">
        <v>69</v>
      </c>
      <c r="D44" s="9" t="s">
        <v>33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129</v>
      </c>
      <c r="B45" s="9" t="s">
        <v>66</v>
      </c>
      <c r="C45" s="9" t="s">
        <v>69</v>
      </c>
      <c r="D45" s="9" t="s">
        <v>12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130</v>
      </c>
      <c r="B46" s="9" t="s">
        <v>110</v>
      </c>
      <c r="C46" s="9" t="s">
        <v>75</v>
      </c>
      <c r="D46" s="24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238</v>
      </c>
      <c r="B47" s="9" t="s">
        <v>108</v>
      </c>
      <c r="C47" s="9" t="s">
        <v>69</v>
      </c>
      <c r="D47" s="9" t="s">
        <v>16</v>
      </c>
      <c r="E47" s="38">
        <v>0</v>
      </c>
      <c r="F47" s="35">
        <f>'[1]ук(2016)'!$DF$91</f>
        <v>5433.266519999999</v>
      </c>
      <c r="G47" s="38">
        <v>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239</v>
      </c>
      <c r="B48" s="9" t="s">
        <v>109</v>
      </c>
      <c r="C48" s="9" t="s">
        <v>69</v>
      </c>
      <c r="D48" s="9" t="s">
        <v>17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240</v>
      </c>
      <c r="B49" s="9" t="s">
        <v>66</v>
      </c>
      <c r="C49" s="9" t="s">
        <v>69</v>
      </c>
      <c r="D49" s="9" t="s">
        <v>12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241</v>
      </c>
      <c r="B50" s="9" t="s">
        <v>110</v>
      </c>
      <c r="C50" s="9" t="s">
        <v>75</v>
      </c>
      <c r="D50" s="25"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242</v>
      </c>
      <c r="B51" s="9" t="s">
        <v>108</v>
      </c>
      <c r="C51" s="9" t="s">
        <v>69</v>
      </c>
      <c r="D51" s="25" t="s">
        <v>236</v>
      </c>
      <c r="E51" s="38">
        <v>0</v>
      </c>
      <c r="F51" s="35">
        <f>'[1]ук(2016)'!$DF$97+'[1]ук(2016)'!$DF$98+'[1]ук(2016)'!$DF$99+'[1]ук(2016)'!$DF$100+'[1]ук(2016)'!$DF$101+'[1]ук(2016)'!$DF$102+'[1]ук(2016)'!$DF$103</f>
        <v>55.02815999999999</v>
      </c>
      <c r="G51" s="38">
        <v>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243</v>
      </c>
      <c r="B52" s="9" t="s">
        <v>109</v>
      </c>
      <c r="C52" s="9" t="s">
        <v>69</v>
      </c>
      <c r="D52" s="25" t="s">
        <v>148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244</v>
      </c>
      <c r="B53" s="9" t="s">
        <v>66</v>
      </c>
      <c r="C53" s="9" t="s">
        <v>69</v>
      </c>
      <c r="D53" s="25" t="s">
        <v>12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245</v>
      </c>
      <c r="B54" s="9" t="s">
        <v>110</v>
      </c>
      <c r="C54" s="9" t="s">
        <v>75</v>
      </c>
      <c r="D54" s="25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246</v>
      </c>
      <c r="B55" s="9" t="s">
        <v>108</v>
      </c>
      <c r="C55" s="9" t="s">
        <v>69</v>
      </c>
      <c r="D55" s="25" t="s">
        <v>235</v>
      </c>
      <c r="E55" s="38">
        <v>0</v>
      </c>
      <c r="F55" s="35">
        <f>'[1]ук(2016)'!$DF$95</f>
        <v>82.54223999999999</v>
      </c>
      <c r="G55" s="38">
        <v>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247</v>
      </c>
      <c r="B56" s="9" t="s">
        <v>109</v>
      </c>
      <c r="C56" s="9" t="s">
        <v>69</v>
      </c>
      <c r="D56" s="25" t="s">
        <v>148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248</v>
      </c>
      <c r="B57" s="9" t="s">
        <v>66</v>
      </c>
      <c r="C57" s="9" t="s">
        <v>69</v>
      </c>
      <c r="D57" s="25" t="s">
        <v>12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249</v>
      </c>
      <c r="B58" s="9" t="s">
        <v>110</v>
      </c>
      <c r="C58" s="9" t="s">
        <v>75</v>
      </c>
      <c r="D58" s="25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131</v>
      </c>
      <c r="B59" s="20" t="s">
        <v>106</v>
      </c>
      <c r="C59" s="20" t="s">
        <v>69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132</v>
      </c>
      <c r="B60" s="9" t="s">
        <v>107</v>
      </c>
      <c r="C60" s="9" t="s">
        <v>75</v>
      </c>
      <c r="D60" s="9">
        <f>E60</f>
        <v>5961.38</v>
      </c>
      <c r="E60" s="21">
        <f>5961.38</f>
        <v>5961.38</v>
      </c>
      <c r="F60" s="35">
        <f>'[1]ук(2016)'!$DF$105</f>
        <v>5986.9873800000005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133</v>
      </c>
      <c r="B61" s="9" t="s">
        <v>108</v>
      </c>
      <c r="C61" s="9" t="s">
        <v>69</v>
      </c>
      <c r="D61" s="9" t="s">
        <v>19</v>
      </c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134</v>
      </c>
      <c r="B62" s="9" t="s">
        <v>109</v>
      </c>
      <c r="C62" s="9" t="s">
        <v>69</v>
      </c>
      <c r="D62" s="9" t="s">
        <v>20</v>
      </c>
      <c r="E62" s="2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135</v>
      </c>
      <c r="B63" s="9" t="s">
        <v>66</v>
      </c>
      <c r="C63" s="9" t="s">
        <v>69</v>
      </c>
      <c r="D63" s="9" t="s">
        <v>12</v>
      </c>
      <c r="E63" s="2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136</v>
      </c>
      <c r="B64" s="9" t="s">
        <v>110</v>
      </c>
      <c r="C64" s="9" t="s">
        <v>75</v>
      </c>
      <c r="D64" s="47">
        <f>E60/E2</f>
        <v>9.359993719579212</v>
      </c>
      <c r="E64" s="2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ht="15.75">
      <c r="A65" s="39" t="s">
        <v>250</v>
      </c>
      <c r="B65" s="20" t="s">
        <v>106</v>
      </c>
      <c r="C65" s="20" t="s">
        <v>69</v>
      </c>
      <c r="D65" s="20" t="s">
        <v>18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251</v>
      </c>
      <c r="B66" s="9" t="s">
        <v>107</v>
      </c>
      <c r="C66" s="9" t="s">
        <v>75</v>
      </c>
      <c r="D66" s="9">
        <v>0</v>
      </c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252</v>
      </c>
      <c r="B67" s="9" t="s">
        <v>108</v>
      </c>
      <c r="C67" s="9" t="s">
        <v>69</v>
      </c>
      <c r="D67" s="9" t="s">
        <v>55</v>
      </c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253</v>
      </c>
      <c r="B68" s="9" t="s">
        <v>109</v>
      </c>
      <c r="C68" s="9" t="s">
        <v>69</v>
      </c>
      <c r="D68" s="9" t="s">
        <v>26</v>
      </c>
      <c r="E68" s="2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254</v>
      </c>
      <c r="B69" s="9" t="s">
        <v>66</v>
      </c>
      <c r="C69" s="9" t="s">
        <v>69</v>
      </c>
      <c r="D69" s="9" t="s">
        <v>12</v>
      </c>
      <c r="E69" s="2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255</v>
      </c>
      <c r="B70" s="9" t="s">
        <v>110</v>
      </c>
      <c r="C70" s="9" t="s">
        <v>75</v>
      </c>
      <c r="D70" s="9">
        <v>0</v>
      </c>
      <c r="E70" s="2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31.5">
      <c r="A71" s="39" t="s">
        <v>294</v>
      </c>
      <c r="B71" s="20" t="s">
        <v>106</v>
      </c>
      <c r="C71" s="20" t="s">
        <v>69</v>
      </c>
      <c r="D71" s="20" t="s">
        <v>22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295</v>
      </c>
      <c r="B72" s="9" t="s">
        <v>107</v>
      </c>
      <c r="C72" s="9" t="s">
        <v>75</v>
      </c>
      <c r="D72" s="9">
        <f>E72</f>
        <v>9365.49</v>
      </c>
      <c r="E72" s="21">
        <v>9365.49</v>
      </c>
      <c r="F72" s="35">
        <f>'[1]ук(2016)'!$DF$104</f>
        <v>9365.48712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>
      <c r="A73" s="23" t="s">
        <v>296</v>
      </c>
      <c r="B73" s="9" t="s">
        <v>108</v>
      </c>
      <c r="C73" s="9" t="s">
        <v>69</v>
      </c>
      <c r="D73" s="9" t="s">
        <v>7</v>
      </c>
      <c r="E73" s="2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297</v>
      </c>
      <c r="B74" s="9" t="s">
        <v>109</v>
      </c>
      <c r="C74" s="9" t="s">
        <v>69</v>
      </c>
      <c r="D74" s="9" t="s">
        <v>20</v>
      </c>
      <c r="E74" s="2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15.75">
      <c r="A75" s="23" t="s">
        <v>298</v>
      </c>
      <c r="B75" s="9" t="s">
        <v>66</v>
      </c>
      <c r="C75" s="9" t="s">
        <v>69</v>
      </c>
      <c r="D75" s="9" t="s">
        <v>12</v>
      </c>
      <c r="E75" s="2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299</v>
      </c>
      <c r="B76" s="9" t="s">
        <v>110</v>
      </c>
      <c r="C76" s="9" t="s">
        <v>75</v>
      </c>
      <c r="D76" s="47">
        <f>E72/E2</f>
        <v>14.704804521902968</v>
      </c>
      <c r="E76" s="2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>
      <c r="A77" s="39" t="s">
        <v>137</v>
      </c>
      <c r="B77" s="20" t="s">
        <v>106</v>
      </c>
      <c r="C77" s="20" t="s">
        <v>69</v>
      </c>
      <c r="D77" s="20" t="s">
        <v>56</v>
      </c>
      <c r="E77" s="21"/>
      <c r="F77" s="2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138</v>
      </c>
      <c r="B78" s="9" t="s">
        <v>107</v>
      </c>
      <c r="C78" s="9" t="s">
        <v>75</v>
      </c>
      <c r="D78" s="9">
        <f>E79</f>
        <v>4644.73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139</v>
      </c>
      <c r="B79" s="9" t="s">
        <v>108</v>
      </c>
      <c r="C79" s="9" t="s">
        <v>69</v>
      </c>
      <c r="D79" s="9" t="s">
        <v>56</v>
      </c>
      <c r="E79" s="38">
        <f>4644.73</f>
        <v>4644.73</v>
      </c>
      <c r="F79" s="35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140</v>
      </c>
      <c r="B80" s="9" t="s">
        <v>109</v>
      </c>
      <c r="C80" s="9" t="s">
        <v>69</v>
      </c>
      <c r="D80" s="9" t="s">
        <v>148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141</v>
      </c>
      <c r="B81" s="9" t="s">
        <v>66</v>
      </c>
      <c r="C81" s="9" t="s">
        <v>69</v>
      </c>
      <c r="D81" s="9" t="s">
        <v>12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300</v>
      </c>
      <c r="B82" s="9" t="s">
        <v>110</v>
      </c>
      <c r="C82" s="9" t="s">
        <v>75</v>
      </c>
      <c r="D82" s="27">
        <f>E79/E2</f>
        <v>7.292714711885696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ht="31.5">
      <c r="A83" s="39" t="s">
        <v>142</v>
      </c>
      <c r="B83" s="20" t="s">
        <v>106</v>
      </c>
      <c r="C83" s="20" t="s">
        <v>69</v>
      </c>
      <c r="D83" s="20" t="s">
        <v>57</v>
      </c>
      <c r="E83" s="35">
        <f>699.38</f>
        <v>699.38</v>
      </c>
      <c r="F83" s="37">
        <v>12</v>
      </c>
      <c r="G83" s="38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143</v>
      </c>
      <c r="B84" s="9" t="s">
        <v>107</v>
      </c>
      <c r="C84" s="9" t="s">
        <v>75</v>
      </c>
      <c r="D84" s="25">
        <f>E83</f>
        <v>699.38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>
      <c r="A85" s="23" t="s">
        <v>144</v>
      </c>
      <c r="B85" s="9" t="s">
        <v>108</v>
      </c>
      <c r="C85" s="9" t="s">
        <v>69</v>
      </c>
      <c r="D85" s="9" t="s">
        <v>57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145</v>
      </c>
      <c r="B86" s="9" t="s">
        <v>109</v>
      </c>
      <c r="C86" s="9" t="s">
        <v>69</v>
      </c>
      <c r="D86" s="9" t="s">
        <v>150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15.75">
      <c r="A87" s="23" t="s">
        <v>146</v>
      </c>
      <c r="B87" s="9" t="s">
        <v>66</v>
      </c>
      <c r="C87" s="9" t="s">
        <v>69</v>
      </c>
      <c r="D87" s="9" t="s">
        <v>351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>
      <c r="A88" s="23" t="s">
        <v>147</v>
      </c>
      <c r="B88" s="9" t="s">
        <v>110</v>
      </c>
      <c r="C88" s="9" t="s">
        <v>75</v>
      </c>
      <c r="D88" s="27">
        <f>E83/F83</f>
        <v>58.281666666666666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2" customFormat="1" ht="15.75">
      <c r="A89" s="39" t="s">
        <v>149</v>
      </c>
      <c r="B89" s="20" t="s">
        <v>106</v>
      </c>
      <c r="C89" s="20" t="s">
        <v>69</v>
      </c>
      <c r="D89" s="20" t="s">
        <v>23</v>
      </c>
      <c r="E89" s="42"/>
      <c r="F89" s="4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301</v>
      </c>
      <c r="B90" s="9" t="s">
        <v>107</v>
      </c>
      <c r="C90" s="9" t="s">
        <v>75</v>
      </c>
      <c r="D90" s="9">
        <f>E91+E95</f>
        <v>10448.25</v>
      </c>
      <c r="E90" s="21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 t="s">
        <v>302</v>
      </c>
      <c r="B91" s="9" t="s">
        <v>108</v>
      </c>
      <c r="C91" s="9" t="s">
        <v>69</v>
      </c>
      <c r="D91" s="9" t="s">
        <v>6</v>
      </c>
      <c r="E91" s="21">
        <f>3225.8</f>
        <v>3225.8</v>
      </c>
      <c r="F91" s="35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 t="s">
        <v>303</v>
      </c>
      <c r="B92" s="9" t="s">
        <v>109</v>
      </c>
      <c r="C92" s="9" t="s">
        <v>69</v>
      </c>
      <c r="D92" s="9" t="s">
        <v>24</v>
      </c>
      <c r="E92" s="21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 t="s">
        <v>304</v>
      </c>
      <c r="B93" s="9" t="s">
        <v>66</v>
      </c>
      <c r="C93" s="9" t="s">
        <v>69</v>
      </c>
      <c r="D93" s="9" t="s">
        <v>12</v>
      </c>
      <c r="E93" s="21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15.75">
      <c r="A94" s="23" t="s">
        <v>305</v>
      </c>
      <c r="B94" s="9" t="s">
        <v>110</v>
      </c>
      <c r="C94" s="9" t="s">
        <v>75</v>
      </c>
      <c r="D94" s="47">
        <f>E91/E2</f>
        <v>5.064845344638091</v>
      </c>
      <c r="E94" s="21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 t="s">
        <v>261</v>
      </c>
      <c r="B95" s="9" t="s">
        <v>108</v>
      </c>
      <c r="C95" s="9" t="s">
        <v>69</v>
      </c>
      <c r="D95" s="9" t="s">
        <v>5</v>
      </c>
      <c r="E95" s="21">
        <f>7222.45</f>
        <v>7222.45</v>
      </c>
      <c r="F95" s="35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 t="s">
        <v>262</v>
      </c>
      <c r="B96" s="9" t="s">
        <v>109</v>
      </c>
      <c r="C96" s="9" t="s">
        <v>69</v>
      </c>
      <c r="D96" s="9" t="s">
        <v>20</v>
      </c>
      <c r="E96" s="2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 t="s">
        <v>263</v>
      </c>
      <c r="B97" s="9" t="s">
        <v>66</v>
      </c>
      <c r="C97" s="9" t="s">
        <v>69</v>
      </c>
      <c r="D97" s="9" t="s">
        <v>12</v>
      </c>
      <c r="E97" s="21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 t="s">
        <v>264</v>
      </c>
      <c r="B98" s="9" t="s">
        <v>110</v>
      </c>
      <c r="C98" s="9" t="s">
        <v>75</v>
      </c>
      <c r="D98" s="47">
        <f>E95/E2</f>
        <v>11.340006280420788</v>
      </c>
      <c r="E98" s="2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2" customFormat="1" ht="47.25">
      <c r="A99" s="39" t="s">
        <v>151</v>
      </c>
      <c r="B99" s="20" t="s">
        <v>106</v>
      </c>
      <c r="C99" s="20" t="s">
        <v>69</v>
      </c>
      <c r="D99" s="20" t="s">
        <v>25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256</v>
      </c>
      <c r="B100" s="9" t="s">
        <v>107</v>
      </c>
      <c r="C100" s="9" t="s">
        <v>75</v>
      </c>
      <c r="D100" s="9">
        <f>E101+E105</f>
        <v>34.45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257</v>
      </c>
      <c r="B101" s="9" t="s">
        <v>108</v>
      </c>
      <c r="C101" s="9" t="s">
        <v>69</v>
      </c>
      <c r="D101" s="9" t="s">
        <v>9</v>
      </c>
      <c r="E101" s="38">
        <v>0</v>
      </c>
      <c r="F101" s="38">
        <v>0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258</v>
      </c>
      <c r="B102" s="9" t="s">
        <v>109</v>
      </c>
      <c r="C102" s="9" t="s">
        <v>69</v>
      </c>
      <c r="D102" s="9" t="s">
        <v>26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259</v>
      </c>
      <c r="B103" s="9" t="s">
        <v>66</v>
      </c>
      <c r="C103" s="9" t="s">
        <v>69</v>
      </c>
      <c r="D103" s="9" t="s">
        <v>162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260</v>
      </c>
      <c r="B104" s="9" t="s">
        <v>110</v>
      </c>
      <c r="C104" s="9" t="s">
        <v>75</v>
      </c>
      <c r="D104" s="27">
        <f>E101/E2</f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261</v>
      </c>
      <c r="B105" s="9" t="s">
        <v>108</v>
      </c>
      <c r="C105" s="9" t="s">
        <v>69</v>
      </c>
      <c r="D105" s="9" t="s">
        <v>8</v>
      </c>
      <c r="E105" s="37">
        <v>34.45</v>
      </c>
      <c r="F105" s="35">
        <v>63.8</v>
      </c>
      <c r="G105" s="2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262</v>
      </c>
      <c r="B106" s="9" t="s">
        <v>109</v>
      </c>
      <c r="C106" s="9" t="s">
        <v>69</v>
      </c>
      <c r="D106" s="9" t="s">
        <v>27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263</v>
      </c>
      <c r="B107" s="9" t="s">
        <v>66</v>
      </c>
      <c r="C107" s="9" t="s">
        <v>69</v>
      </c>
      <c r="D107" s="9" t="s">
        <v>162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264</v>
      </c>
      <c r="B108" s="9" t="s">
        <v>110</v>
      </c>
      <c r="C108" s="9" t="s">
        <v>75</v>
      </c>
      <c r="D108" s="27">
        <f>E105/F105</f>
        <v>0.5399686520376176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22" customFormat="1" ht="63">
      <c r="A109" s="39" t="s">
        <v>152</v>
      </c>
      <c r="B109" s="20" t="s">
        <v>106</v>
      </c>
      <c r="C109" s="20" t="s">
        <v>69</v>
      </c>
      <c r="D109" s="20" t="s">
        <v>28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153</v>
      </c>
      <c r="B110" s="9" t="s">
        <v>107</v>
      </c>
      <c r="C110" s="9" t="s">
        <v>75</v>
      </c>
      <c r="D110" s="9">
        <f>E111+E115+E119+E123+E127+E131+E135+E139+E151+E147</f>
        <v>16123.480000000001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31.5">
      <c r="A111" s="23" t="s">
        <v>154</v>
      </c>
      <c r="B111" s="9" t="s">
        <v>108</v>
      </c>
      <c r="C111" s="9" t="s">
        <v>69</v>
      </c>
      <c r="D111" s="9" t="s">
        <v>29</v>
      </c>
      <c r="E111" s="35">
        <f>51.97</f>
        <v>51.97</v>
      </c>
      <c r="F111" s="35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 t="s">
        <v>155</v>
      </c>
      <c r="B112" s="9" t="s">
        <v>109</v>
      </c>
      <c r="C112" s="9" t="s">
        <v>69</v>
      </c>
      <c r="D112" s="9" t="s">
        <v>24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15.75">
      <c r="A113" s="23" t="s">
        <v>156</v>
      </c>
      <c r="B113" s="9" t="s">
        <v>66</v>
      </c>
      <c r="C113" s="9" t="s">
        <v>69</v>
      </c>
      <c r="D113" s="9" t="s">
        <v>12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157</v>
      </c>
      <c r="B114" s="9" t="s">
        <v>110</v>
      </c>
      <c r="C114" s="9" t="s">
        <v>75</v>
      </c>
      <c r="D114" s="47">
        <f>E111/E2</f>
        <v>0.08159836709059506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31.5">
      <c r="A115" s="23" t="s">
        <v>158</v>
      </c>
      <c r="B115" s="9" t="s">
        <v>108</v>
      </c>
      <c r="C115" s="9" t="s">
        <v>69</v>
      </c>
      <c r="D115" s="9" t="s">
        <v>30</v>
      </c>
      <c r="E115" s="35">
        <f>1519.01</f>
        <v>1519.01</v>
      </c>
      <c r="F115" s="35">
        <f>0</f>
        <v>0</v>
      </c>
      <c r="G115" s="38">
        <f>0</f>
        <v>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159</v>
      </c>
      <c r="B116" s="9" t="s">
        <v>109</v>
      </c>
      <c r="C116" s="9" t="s">
        <v>69</v>
      </c>
      <c r="D116" s="9" t="s">
        <v>31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15.75">
      <c r="A117" s="23" t="s">
        <v>160</v>
      </c>
      <c r="B117" s="9" t="s">
        <v>66</v>
      </c>
      <c r="C117" s="9" t="s">
        <v>69</v>
      </c>
      <c r="D117" s="9" t="s">
        <v>12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161</v>
      </c>
      <c r="B118" s="9" t="s">
        <v>110</v>
      </c>
      <c r="C118" s="9" t="s">
        <v>75</v>
      </c>
      <c r="D118" s="47">
        <f>E115/E2</f>
        <v>2.3850054953681896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31.5">
      <c r="A119" s="23" t="s">
        <v>306</v>
      </c>
      <c r="B119" s="9" t="s">
        <v>108</v>
      </c>
      <c r="C119" s="9" t="s">
        <v>69</v>
      </c>
      <c r="D119" s="9" t="s">
        <v>3</v>
      </c>
      <c r="E119" s="35">
        <f>496.24</f>
        <v>496.24</v>
      </c>
      <c r="F119" s="35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307</v>
      </c>
      <c r="B120" s="9" t="s">
        <v>109</v>
      </c>
      <c r="C120" s="9" t="s">
        <v>69</v>
      </c>
      <c r="D120" s="9" t="s">
        <v>32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15.75">
      <c r="A121" s="23" t="s">
        <v>308</v>
      </c>
      <c r="B121" s="9" t="s">
        <v>66</v>
      </c>
      <c r="C121" s="9" t="s">
        <v>69</v>
      </c>
      <c r="D121" s="9" t="s">
        <v>12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ht="15.75">
      <c r="A122" s="23" t="s">
        <v>309</v>
      </c>
      <c r="B122" s="9" t="s">
        <v>110</v>
      </c>
      <c r="C122" s="9" t="s">
        <v>75</v>
      </c>
      <c r="D122" s="47">
        <f>E119/E2</f>
        <v>0.7791490029831999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31.5">
      <c r="A123" s="23" t="s">
        <v>310</v>
      </c>
      <c r="B123" s="9" t="s">
        <v>108</v>
      </c>
      <c r="C123" s="9" t="s">
        <v>69</v>
      </c>
      <c r="D123" s="9" t="s">
        <v>2</v>
      </c>
      <c r="E123" s="35">
        <f>5365.11</f>
        <v>5365.11</v>
      </c>
      <c r="F123" s="35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311</v>
      </c>
      <c r="B124" s="9" t="s">
        <v>109</v>
      </c>
      <c r="C124" s="9" t="s">
        <v>69</v>
      </c>
      <c r="D124" s="9" t="s">
        <v>33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15.75">
      <c r="A125" s="23" t="s">
        <v>312</v>
      </c>
      <c r="B125" s="9" t="s">
        <v>66</v>
      </c>
      <c r="C125" s="9" t="s">
        <v>69</v>
      </c>
      <c r="D125" s="9" t="s">
        <v>12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313</v>
      </c>
      <c r="B126" s="9" t="s">
        <v>110</v>
      </c>
      <c r="C126" s="9" t="s">
        <v>75</v>
      </c>
      <c r="D126" s="47">
        <f>E123/E2</f>
        <v>8.42378709373528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ht="47.25">
      <c r="A127" s="23" t="s">
        <v>314</v>
      </c>
      <c r="B127" s="9" t="s">
        <v>108</v>
      </c>
      <c r="C127" s="9" t="s">
        <v>69</v>
      </c>
      <c r="D127" s="9" t="s">
        <v>34</v>
      </c>
      <c r="E127" s="35">
        <f>2039.76+2213.95</f>
        <v>4253.71</v>
      </c>
      <c r="F127" s="35">
        <v>0</v>
      </c>
      <c r="G127" s="38">
        <v>0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ht="15.75">
      <c r="A128" s="23" t="s">
        <v>315</v>
      </c>
      <c r="B128" s="9" t="s">
        <v>109</v>
      </c>
      <c r="C128" s="9" t="s">
        <v>69</v>
      </c>
      <c r="D128" s="9" t="s">
        <v>35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15.75">
      <c r="A129" s="23" t="s">
        <v>316</v>
      </c>
      <c r="B129" s="9" t="s">
        <v>66</v>
      </c>
      <c r="C129" s="9" t="s">
        <v>69</v>
      </c>
      <c r="D129" s="9" t="s">
        <v>12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317</v>
      </c>
      <c r="B130" s="9" t="s">
        <v>110</v>
      </c>
      <c r="C130" s="9" t="s">
        <v>75</v>
      </c>
      <c r="D130" s="47">
        <f>E127/E2</f>
        <v>6.678772177735909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31.5">
      <c r="A131" s="23" t="s">
        <v>318</v>
      </c>
      <c r="B131" s="9" t="s">
        <v>108</v>
      </c>
      <c r="C131" s="9" t="s">
        <v>69</v>
      </c>
      <c r="D131" s="9" t="s">
        <v>36</v>
      </c>
      <c r="E131" s="38">
        <f>2169.28</f>
        <v>2169.28</v>
      </c>
      <c r="F131" s="35">
        <v>0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319</v>
      </c>
      <c r="B132" s="9" t="s">
        <v>109</v>
      </c>
      <c r="C132" s="9" t="s">
        <v>69</v>
      </c>
      <c r="D132" s="9" t="s">
        <v>37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15.75">
      <c r="A133" s="23" t="s">
        <v>320</v>
      </c>
      <c r="B133" s="9" t="s">
        <v>66</v>
      </c>
      <c r="C133" s="9" t="s">
        <v>69</v>
      </c>
      <c r="D133" s="9" t="s">
        <v>12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ht="15.75">
      <c r="A134" s="23" t="s">
        <v>321</v>
      </c>
      <c r="B134" s="9" t="s">
        <v>110</v>
      </c>
      <c r="C134" s="9" t="s">
        <v>75</v>
      </c>
      <c r="D134" s="47">
        <f>E131/E2</f>
        <v>3.4059978018527244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31.5">
      <c r="A135" s="23" t="s">
        <v>322</v>
      </c>
      <c r="B135" s="9" t="s">
        <v>108</v>
      </c>
      <c r="C135" s="9" t="s">
        <v>69</v>
      </c>
      <c r="D135" s="9" t="s">
        <v>38</v>
      </c>
      <c r="E135" s="35">
        <f>1101.2</f>
        <v>1101.2</v>
      </c>
      <c r="F135" s="35">
        <v>0</v>
      </c>
      <c r="G135" s="38">
        <v>0</v>
      </c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323</v>
      </c>
      <c r="B136" s="9" t="s">
        <v>109</v>
      </c>
      <c r="C136" s="9" t="s">
        <v>69</v>
      </c>
      <c r="D136" s="9" t="s">
        <v>26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15.75">
      <c r="A137" s="23" t="s">
        <v>324</v>
      </c>
      <c r="B137" s="9" t="s">
        <v>66</v>
      </c>
      <c r="C137" s="9" t="s">
        <v>69</v>
      </c>
      <c r="D137" s="9" t="s">
        <v>12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325</v>
      </c>
      <c r="B138" s="9" t="s">
        <v>110</v>
      </c>
      <c r="C138" s="9" t="s">
        <v>75</v>
      </c>
      <c r="D138" s="47">
        <f>E135/E2</f>
        <v>1.7289998429894804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ht="31.5">
      <c r="A139" s="23" t="s">
        <v>326</v>
      </c>
      <c r="B139" s="9" t="s">
        <v>108</v>
      </c>
      <c r="C139" s="9" t="s">
        <v>69</v>
      </c>
      <c r="D139" s="9" t="s">
        <v>39</v>
      </c>
      <c r="E139" s="35">
        <f>861.73</f>
        <v>861.73</v>
      </c>
      <c r="F139" s="35">
        <f>0</f>
        <v>0</v>
      </c>
      <c r="G139" s="38">
        <v>0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ht="15.75">
      <c r="A140" s="23" t="s">
        <v>327</v>
      </c>
      <c r="B140" s="9" t="s">
        <v>109</v>
      </c>
      <c r="C140" s="9" t="s">
        <v>69</v>
      </c>
      <c r="D140" s="9" t="s">
        <v>33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15.75">
      <c r="A141" s="23" t="s">
        <v>328</v>
      </c>
      <c r="B141" s="9" t="s">
        <v>66</v>
      </c>
      <c r="C141" s="9" t="s">
        <v>69</v>
      </c>
      <c r="D141" s="9" t="s">
        <v>12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329</v>
      </c>
      <c r="B142" s="9" t="s">
        <v>110</v>
      </c>
      <c r="C142" s="9" t="s">
        <v>75</v>
      </c>
      <c r="D142" s="47">
        <f>E139/E2</f>
        <v>1.3530067514523474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31.5">
      <c r="A143" s="23" t="s">
        <v>346</v>
      </c>
      <c r="B143" s="9" t="s">
        <v>108</v>
      </c>
      <c r="C143" s="9" t="s">
        <v>69</v>
      </c>
      <c r="D143" s="9" t="s">
        <v>347</v>
      </c>
      <c r="E143" s="38">
        <f>434.88</f>
        <v>434.88</v>
      </c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348</v>
      </c>
      <c r="B144" s="9" t="s">
        <v>109</v>
      </c>
      <c r="C144" s="9" t="s">
        <v>69</v>
      </c>
      <c r="D144" s="9" t="s">
        <v>37</v>
      </c>
      <c r="E144" s="38"/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15.75">
      <c r="A145" s="23" t="s">
        <v>349</v>
      </c>
      <c r="B145" s="9" t="s">
        <v>66</v>
      </c>
      <c r="C145" s="9" t="s">
        <v>69</v>
      </c>
      <c r="D145" s="9" t="s">
        <v>12</v>
      </c>
      <c r="E145" s="38"/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ht="15.75">
      <c r="A146" s="23" t="s">
        <v>350</v>
      </c>
      <c r="B146" s="9" t="s">
        <v>110</v>
      </c>
      <c r="C146" s="9" t="s">
        <v>75</v>
      </c>
      <c r="D146" s="27">
        <f>E143/E2</f>
        <v>0.6828073480923222</v>
      </c>
      <c r="E146" s="38"/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31.5">
      <c r="A147" s="23" t="s">
        <v>330</v>
      </c>
      <c r="B147" s="9" t="s">
        <v>108</v>
      </c>
      <c r="C147" s="9" t="s">
        <v>69</v>
      </c>
      <c r="D147" s="9" t="s">
        <v>340</v>
      </c>
      <c r="E147" s="35">
        <f>305.23</f>
        <v>305.23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331</v>
      </c>
      <c r="B148" s="9" t="s">
        <v>109</v>
      </c>
      <c r="C148" s="9" t="s">
        <v>69</v>
      </c>
      <c r="D148" s="9" t="s">
        <v>26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15.75">
      <c r="A149" s="23" t="s">
        <v>332</v>
      </c>
      <c r="B149" s="9" t="s">
        <v>66</v>
      </c>
      <c r="C149" s="9" t="s">
        <v>69</v>
      </c>
      <c r="D149" s="9" t="s">
        <v>12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333</v>
      </c>
      <c r="B150" s="9" t="s">
        <v>110</v>
      </c>
      <c r="C150" s="9" t="s">
        <v>75</v>
      </c>
      <c r="D150" s="47">
        <f>E147/E2</f>
        <v>0.4792432092950228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31.5">
      <c r="A151" s="23" t="s">
        <v>334</v>
      </c>
      <c r="B151" s="9" t="s">
        <v>108</v>
      </c>
      <c r="C151" s="9" t="s">
        <v>69</v>
      </c>
      <c r="D151" s="9" t="s">
        <v>237</v>
      </c>
      <c r="E151" s="38">
        <v>0</v>
      </c>
      <c r="F151" s="28"/>
      <c r="G151" s="2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335</v>
      </c>
      <c r="B152" s="9" t="s">
        <v>109</v>
      </c>
      <c r="C152" s="9" t="s">
        <v>69</v>
      </c>
      <c r="D152" s="9" t="s">
        <v>26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15.75">
      <c r="A153" s="23" t="s">
        <v>336</v>
      </c>
      <c r="B153" s="9" t="s">
        <v>66</v>
      </c>
      <c r="C153" s="9" t="s">
        <v>69</v>
      </c>
      <c r="D153" s="9" t="s">
        <v>12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337</v>
      </c>
      <c r="B154" s="9" t="s">
        <v>110</v>
      </c>
      <c r="C154" s="9" t="s">
        <v>75</v>
      </c>
      <c r="D154" s="27">
        <v>0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ht="47.25">
      <c r="A155" s="39" t="s">
        <v>163</v>
      </c>
      <c r="B155" s="20" t="s">
        <v>106</v>
      </c>
      <c r="C155" s="20" t="s">
        <v>69</v>
      </c>
      <c r="D155" s="20" t="s">
        <v>40</v>
      </c>
      <c r="E155" s="21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ht="15.75">
      <c r="A156" s="23" t="s">
        <v>338</v>
      </c>
      <c r="B156" s="9" t="s">
        <v>107</v>
      </c>
      <c r="C156" s="9" t="s">
        <v>75</v>
      </c>
      <c r="D156" s="25">
        <f>E161+E165+E169+E157+E173+E177+E181+E185</f>
        <v>24276.553124799997</v>
      </c>
      <c r="E156" s="21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31.5">
      <c r="A157" s="23" t="s">
        <v>164</v>
      </c>
      <c r="B157" s="9" t="s">
        <v>108</v>
      </c>
      <c r="C157" s="9" t="s">
        <v>69</v>
      </c>
      <c r="D157" s="9" t="s">
        <v>341</v>
      </c>
      <c r="E157" s="21">
        <f>('[4]ук(2016)'!$CS$39+'[4]ук(2016)'!$CS$43)*12*'[4]ук(2016)'!$CS$3</f>
        <v>3709.173124799999</v>
      </c>
      <c r="F157" s="35">
        <v>1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165</v>
      </c>
      <c r="B158" s="9" t="s">
        <v>109</v>
      </c>
      <c r="C158" s="9" t="s">
        <v>69</v>
      </c>
      <c r="D158" s="9" t="s">
        <v>41</v>
      </c>
      <c r="E158" s="21"/>
      <c r="F158" s="29"/>
      <c r="G158" s="30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15.75">
      <c r="A159" s="23" t="s">
        <v>166</v>
      </c>
      <c r="B159" s="9" t="s">
        <v>66</v>
      </c>
      <c r="C159" s="9" t="s">
        <v>69</v>
      </c>
      <c r="D159" s="9" t="s">
        <v>351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15.75">
      <c r="A160" s="23" t="s">
        <v>167</v>
      </c>
      <c r="B160" s="9" t="s">
        <v>110</v>
      </c>
      <c r="C160" s="9" t="s">
        <v>75</v>
      </c>
      <c r="D160" s="27">
        <f>E157/F157</f>
        <v>3709.173124799999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31.5">
      <c r="A161" s="23" t="s">
        <v>168</v>
      </c>
      <c r="B161" s="9" t="s">
        <v>108</v>
      </c>
      <c r="C161" s="9" t="s">
        <v>69</v>
      </c>
      <c r="D161" s="9" t="s">
        <v>42</v>
      </c>
      <c r="E161" s="38">
        <v>1170.29</v>
      </c>
      <c r="F161" s="35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169</v>
      </c>
      <c r="B162" s="9" t="s">
        <v>109</v>
      </c>
      <c r="C162" s="9" t="s">
        <v>69</v>
      </c>
      <c r="D162" s="9" t="s">
        <v>26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15.75">
      <c r="A163" s="23" t="s">
        <v>170</v>
      </c>
      <c r="B163" s="9" t="s">
        <v>66</v>
      </c>
      <c r="C163" s="9" t="s">
        <v>69</v>
      </c>
      <c r="D163" s="9" t="s">
        <v>12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 t="s">
        <v>171</v>
      </c>
      <c r="B164" s="9" t="s">
        <v>110</v>
      </c>
      <c r="C164" s="9" t="s">
        <v>75</v>
      </c>
      <c r="D164" s="27">
        <f>E161/E2</f>
        <v>1.8374784110535407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ht="31.5">
      <c r="A165" s="23" t="s">
        <v>265</v>
      </c>
      <c r="B165" s="9" t="s">
        <v>108</v>
      </c>
      <c r="C165" s="9" t="s">
        <v>69</v>
      </c>
      <c r="D165" s="9" t="s">
        <v>43</v>
      </c>
      <c r="E165" s="35">
        <v>284.07</v>
      </c>
      <c r="F165" s="3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ht="15.75">
      <c r="A166" s="23" t="s">
        <v>266</v>
      </c>
      <c r="B166" s="9" t="s">
        <v>109</v>
      </c>
      <c r="C166" s="9" t="s">
        <v>69</v>
      </c>
      <c r="D166" s="9" t="s">
        <v>26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15.75">
      <c r="A167" s="23" t="s">
        <v>267</v>
      </c>
      <c r="B167" s="9" t="s">
        <v>66</v>
      </c>
      <c r="C167" s="9" t="s">
        <v>69</v>
      </c>
      <c r="D167" s="9" t="s">
        <v>12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268</v>
      </c>
      <c r="B168" s="9" t="s">
        <v>110</v>
      </c>
      <c r="C168" s="9" t="s">
        <v>75</v>
      </c>
      <c r="D168" s="27">
        <f>E165/E2</f>
        <v>0.4460197833254828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31.5">
      <c r="A169" s="23" t="s">
        <v>269</v>
      </c>
      <c r="B169" s="9" t="s">
        <v>108</v>
      </c>
      <c r="C169" s="9" t="s">
        <v>69</v>
      </c>
      <c r="D169" s="9" t="s">
        <v>44</v>
      </c>
      <c r="E169" s="35">
        <v>2570.2</v>
      </c>
      <c r="F169" s="35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270</v>
      </c>
      <c r="B170" s="9" t="s">
        <v>109</v>
      </c>
      <c r="C170" s="9" t="s">
        <v>69</v>
      </c>
      <c r="D170" s="9" t="s">
        <v>26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15.75">
      <c r="A171" s="23" t="s">
        <v>271</v>
      </c>
      <c r="B171" s="9" t="s">
        <v>66</v>
      </c>
      <c r="C171" s="9" t="s">
        <v>69</v>
      </c>
      <c r="D171" s="9" t="s">
        <v>12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272</v>
      </c>
      <c r="B172" s="9" t="s">
        <v>110</v>
      </c>
      <c r="C172" s="9" t="s">
        <v>75</v>
      </c>
      <c r="D172" s="27">
        <f>E169/E2</f>
        <v>4.035484377453289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31.5">
      <c r="A173" s="23" t="s">
        <v>273</v>
      </c>
      <c r="B173" s="9" t="s">
        <v>108</v>
      </c>
      <c r="C173" s="9" t="s">
        <v>69</v>
      </c>
      <c r="D173" s="9" t="s">
        <v>230</v>
      </c>
      <c r="E173" s="35">
        <v>161.52</v>
      </c>
      <c r="F173" s="35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274</v>
      </c>
      <c r="B174" s="9" t="s">
        <v>109</v>
      </c>
      <c r="C174" s="9" t="s">
        <v>69</v>
      </c>
      <c r="D174" s="9" t="s">
        <v>26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15.75">
      <c r="A175" s="23" t="s">
        <v>275</v>
      </c>
      <c r="B175" s="9" t="s">
        <v>66</v>
      </c>
      <c r="C175" s="9" t="s">
        <v>69</v>
      </c>
      <c r="D175" s="9" t="s">
        <v>12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 t="s">
        <v>276</v>
      </c>
      <c r="B176" s="9" t="s">
        <v>110</v>
      </c>
      <c r="C176" s="9" t="s">
        <v>75</v>
      </c>
      <c r="D176" s="27">
        <f>E173/E2</f>
        <v>0.25360339142722566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31.5">
      <c r="A177" s="23" t="s">
        <v>277</v>
      </c>
      <c r="B177" s="9" t="s">
        <v>108</v>
      </c>
      <c r="C177" s="9" t="s">
        <v>69</v>
      </c>
      <c r="D177" s="9" t="s">
        <v>45</v>
      </c>
      <c r="E177" s="38">
        <v>1794.3</v>
      </c>
      <c r="F177" s="35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 t="s">
        <v>278</v>
      </c>
      <c r="B178" s="9" t="s">
        <v>109</v>
      </c>
      <c r="C178" s="9" t="s">
        <v>69</v>
      </c>
      <c r="D178" s="9" t="s">
        <v>26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15.75">
      <c r="A179" s="23" t="s">
        <v>279</v>
      </c>
      <c r="B179" s="9" t="s">
        <v>66</v>
      </c>
      <c r="C179" s="9" t="s">
        <v>69</v>
      </c>
      <c r="D179" s="9" t="s">
        <v>12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280</v>
      </c>
      <c r="B180" s="9" t="s">
        <v>110</v>
      </c>
      <c r="C180" s="9" t="s">
        <v>75</v>
      </c>
      <c r="D180" s="27">
        <f>E177/E2</f>
        <v>2.8172397550635893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31.5">
      <c r="A181" s="23" t="s">
        <v>281</v>
      </c>
      <c r="B181" s="9" t="s">
        <v>108</v>
      </c>
      <c r="C181" s="9" t="s">
        <v>69</v>
      </c>
      <c r="D181" s="9" t="s">
        <v>46</v>
      </c>
      <c r="E181" s="35">
        <v>614.02</v>
      </c>
      <c r="F181" s="35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282</v>
      </c>
      <c r="B182" s="9" t="s">
        <v>109</v>
      </c>
      <c r="C182" s="9" t="s">
        <v>69</v>
      </c>
      <c r="D182" s="9" t="s">
        <v>26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15.75">
      <c r="A183" s="23" t="s">
        <v>283</v>
      </c>
      <c r="B183" s="9" t="s">
        <v>66</v>
      </c>
      <c r="C183" s="9" t="s">
        <v>69</v>
      </c>
      <c r="D183" s="9" t="s">
        <v>12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 t="s">
        <v>284</v>
      </c>
      <c r="B184" s="9" t="s">
        <v>110</v>
      </c>
      <c r="C184" s="9" t="s">
        <v>75</v>
      </c>
      <c r="D184" s="27">
        <f>E181/E2</f>
        <v>0.9640759930915371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31.5">
      <c r="A185" s="23" t="s">
        <v>285</v>
      </c>
      <c r="B185" s="9" t="s">
        <v>108</v>
      </c>
      <c r="C185" s="9" t="s">
        <v>69</v>
      </c>
      <c r="D185" s="9" t="s">
        <v>47</v>
      </c>
      <c r="E185" s="38">
        <v>13972.98</v>
      </c>
      <c r="F185" s="35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 t="s">
        <v>286</v>
      </c>
      <c r="B186" s="9" t="s">
        <v>109</v>
      </c>
      <c r="C186" s="9" t="s">
        <v>69</v>
      </c>
      <c r="D186" s="9" t="s">
        <v>26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15.75">
      <c r="A187" s="23" t="s">
        <v>287</v>
      </c>
      <c r="B187" s="9" t="s">
        <v>66</v>
      </c>
      <c r="C187" s="9" t="s">
        <v>69</v>
      </c>
      <c r="D187" s="9" t="s">
        <v>12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288</v>
      </c>
      <c r="B188" s="9" t="s">
        <v>110</v>
      </c>
      <c r="C188" s="9" t="s">
        <v>75</v>
      </c>
      <c r="D188" s="27">
        <f>E185/E2</f>
        <v>21.93904851625059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47.25">
      <c r="A189" s="39" t="s">
        <v>172</v>
      </c>
      <c r="B189" s="20" t="s">
        <v>106</v>
      </c>
      <c r="C189" s="20" t="s">
        <v>69</v>
      </c>
      <c r="D189" s="20" t="s">
        <v>48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289</v>
      </c>
      <c r="B190" s="9" t="s">
        <v>107</v>
      </c>
      <c r="C190" s="9" t="s">
        <v>75</v>
      </c>
      <c r="D190" s="9">
        <f>E191+E195+E199+E203+E207+E211+E215+E219</f>
        <v>2510.63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 hidden="1">
      <c r="A191" s="23" t="s">
        <v>173</v>
      </c>
      <c r="B191" s="9" t="s">
        <v>108</v>
      </c>
      <c r="C191" s="9" t="s">
        <v>69</v>
      </c>
      <c r="D191" s="9" t="s">
        <v>49</v>
      </c>
      <c r="E191" s="38">
        <v>0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 hidden="1">
      <c r="A192" s="23" t="s">
        <v>258</v>
      </c>
      <c r="B192" s="9" t="s">
        <v>109</v>
      </c>
      <c r="C192" s="9" t="s">
        <v>69</v>
      </c>
      <c r="D192" s="9" t="s">
        <v>26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 hidden="1">
      <c r="A193" s="23" t="s">
        <v>259</v>
      </c>
      <c r="B193" s="9" t="s">
        <v>66</v>
      </c>
      <c r="C193" s="9" t="s">
        <v>69</v>
      </c>
      <c r="D193" s="9" t="s">
        <v>12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 hidden="1">
      <c r="A194" s="23" t="s">
        <v>260</v>
      </c>
      <c r="B194" s="9" t="s">
        <v>110</v>
      </c>
      <c r="C194" s="9" t="s">
        <v>75</v>
      </c>
      <c r="D194" s="9">
        <v>0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>
      <c r="A195" s="23" t="s">
        <v>174</v>
      </c>
      <c r="B195" s="9" t="s">
        <v>108</v>
      </c>
      <c r="C195" s="9" t="s">
        <v>69</v>
      </c>
      <c r="D195" s="9" t="s">
        <v>51</v>
      </c>
      <c r="E195" s="35">
        <f>F195</f>
        <v>0</v>
      </c>
      <c r="F195" s="35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5.75">
      <c r="A196" s="23" t="s">
        <v>175</v>
      </c>
      <c r="B196" s="9" t="s">
        <v>109</v>
      </c>
      <c r="C196" s="9" t="s">
        <v>69</v>
      </c>
      <c r="D196" s="9" t="s">
        <v>26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15.75">
      <c r="A197" s="23" t="s">
        <v>176</v>
      </c>
      <c r="B197" s="9" t="s">
        <v>66</v>
      </c>
      <c r="C197" s="9" t="s">
        <v>69</v>
      </c>
      <c r="D197" s="9" t="s">
        <v>12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177</v>
      </c>
      <c r="B198" s="9" t="s">
        <v>110</v>
      </c>
      <c r="C198" s="9" t="s">
        <v>75</v>
      </c>
      <c r="D198" s="9">
        <v>0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>
      <c r="A199" s="23" t="s">
        <v>178</v>
      </c>
      <c r="B199" s="9" t="s">
        <v>108</v>
      </c>
      <c r="C199" s="9" t="s">
        <v>69</v>
      </c>
      <c r="D199" s="9" t="s">
        <v>50</v>
      </c>
      <c r="E199" s="35">
        <v>0</v>
      </c>
      <c r="F199" s="35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 t="s">
        <v>179</v>
      </c>
      <c r="B200" s="9" t="s">
        <v>109</v>
      </c>
      <c r="C200" s="9" t="s">
        <v>69</v>
      </c>
      <c r="D200" s="9" t="s">
        <v>26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15.75">
      <c r="A201" s="23" t="s">
        <v>180</v>
      </c>
      <c r="B201" s="9" t="s">
        <v>66</v>
      </c>
      <c r="C201" s="9" t="s">
        <v>69</v>
      </c>
      <c r="D201" s="9" t="s">
        <v>12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 t="s">
        <v>181</v>
      </c>
      <c r="B202" s="9" t="s">
        <v>110</v>
      </c>
      <c r="C202" s="9" t="s">
        <v>75</v>
      </c>
      <c r="D202" s="9">
        <v>0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31.5">
      <c r="A203" s="23" t="s">
        <v>182</v>
      </c>
      <c r="B203" s="9" t="s">
        <v>108</v>
      </c>
      <c r="C203" s="9" t="s">
        <v>69</v>
      </c>
      <c r="D203" s="9" t="s">
        <v>1</v>
      </c>
      <c r="E203" s="38">
        <v>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5.75">
      <c r="A204" s="23" t="s">
        <v>183</v>
      </c>
      <c r="B204" s="9" t="s">
        <v>109</v>
      </c>
      <c r="C204" s="9" t="s">
        <v>69</v>
      </c>
      <c r="D204" s="9" t="s">
        <v>26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15.75">
      <c r="A205" s="23" t="s">
        <v>184</v>
      </c>
      <c r="B205" s="9" t="s">
        <v>66</v>
      </c>
      <c r="C205" s="9" t="s">
        <v>69</v>
      </c>
      <c r="D205" s="9" t="s">
        <v>12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185</v>
      </c>
      <c r="B206" s="9" t="s">
        <v>110</v>
      </c>
      <c r="C206" s="9" t="s">
        <v>75</v>
      </c>
      <c r="D206" s="9">
        <v>0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31.5">
      <c r="A207" s="23" t="s">
        <v>290</v>
      </c>
      <c r="B207" s="9" t="s">
        <v>108</v>
      </c>
      <c r="C207" s="9" t="s">
        <v>69</v>
      </c>
      <c r="D207" s="9" t="s">
        <v>0</v>
      </c>
      <c r="E207" s="38">
        <v>1088.18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291</v>
      </c>
      <c r="B208" s="9" t="s">
        <v>109</v>
      </c>
      <c r="C208" s="9" t="s">
        <v>69</v>
      </c>
      <c r="D208" s="9" t="s">
        <v>26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15.75">
      <c r="A209" s="23" t="s">
        <v>292</v>
      </c>
      <c r="B209" s="9" t="s">
        <v>66</v>
      </c>
      <c r="C209" s="9" t="s">
        <v>69</v>
      </c>
      <c r="D209" s="9" t="s">
        <v>12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293</v>
      </c>
      <c r="B210" s="9" t="s">
        <v>110</v>
      </c>
      <c r="C210" s="9" t="s">
        <v>75</v>
      </c>
      <c r="D210" s="47">
        <f>E207/E2</f>
        <v>1.7085570733239128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31.5">
      <c r="A211" s="23" t="s">
        <v>187</v>
      </c>
      <c r="B211" s="9" t="s">
        <v>108</v>
      </c>
      <c r="C211" s="9" t="s">
        <v>69</v>
      </c>
      <c r="D211" s="9" t="s">
        <v>52</v>
      </c>
      <c r="E211" s="38">
        <v>0</v>
      </c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186</v>
      </c>
      <c r="B212" s="9" t="s">
        <v>109</v>
      </c>
      <c r="C212" s="9" t="s">
        <v>69</v>
      </c>
      <c r="D212" s="9" t="s">
        <v>26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15.75">
      <c r="A213" s="23" t="s">
        <v>188</v>
      </c>
      <c r="B213" s="9" t="s">
        <v>66</v>
      </c>
      <c r="C213" s="9" t="s">
        <v>69</v>
      </c>
      <c r="D213" s="9" t="s">
        <v>12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189</v>
      </c>
      <c r="B214" s="9" t="s">
        <v>110</v>
      </c>
      <c r="C214" s="9" t="s">
        <v>75</v>
      </c>
      <c r="D214" s="9">
        <v>0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31.5">
      <c r="A215" s="23" t="s">
        <v>190</v>
      </c>
      <c r="B215" s="9" t="s">
        <v>108</v>
      </c>
      <c r="C215" s="9" t="s">
        <v>69</v>
      </c>
      <c r="D215" s="9" t="s">
        <v>53</v>
      </c>
      <c r="E215" s="38">
        <v>1422.45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191</v>
      </c>
      <c r="B216" s="9" t="s">
        <v>109</v>
      </c>
      <c r="C216" s="9" t="s">
        <v>69</v>
      </c>
      <c r="D216" s="9" t="s">
        <v>26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15.75">
      <c r="A217" s="23" t="s">
        <v>192</v>
      </c>
      <c r="B217" s="9" t="s">
        <v>66</v>
      </c>
      <c r="C217" s="9" t="s">
        <v>69</v>
      </c>
      <c r="D217" s="9" t="s">
        <v>12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193</v>
      </c>
      <c r="B218" s="9" t="s">
        <v>110</v>
      </c>
      <c r="C218" s="9" t="s">
        <v>75</v>
      </c>
      <c r="D218" s="47">
        <f>E215/E2</f>
        <v>2.2333961375412152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31.5">
      <c r="A219" s="23" t="s">
        <v>194</v>
      </c>
      <c r="B219" s="9" t="s">
        <v>108</v>
      </c>
      <c r="C219" s="9" t="s">
        <v>69</v>
      </c>
      <c r="D219" s="9" t="s">
        <v>54</v>
      </c>
      <c r="E219" s="38">
        <v>0</v>
      </c>
      <c r="F219" s="38" t="s">
        <v>342</v>
      </c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195</v>
      </c>
      <c r="B220" s="9" t="s">
        <v>109</v>
      </c>
      <c r="C220" s="9" t="s">
        <v>69</v>
      </c>
      <c r="D220" s="9" t="s">
        <v>26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15.75">
      <c r="A221" s="23" t="s">
        <v>196</v>
      </c>
      <c r="B221" s="9" t="s">
        <v>66</v>
      </c>
      <c r="C221" s="9" t="s">
        <v>69</v>
      </c>
      <c r="D221" s="9" t="s">
        <v>231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197</v>
      </c>
      <c r="B222" s="9" t="s">
        <v>110</v>
      </c>
      <c r="C222" s="9" t="s">
        <v>75</v>
      </c>
      <c r="D222" s="27">
        <f>E219/E2</f>
        <v>0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15.75">
      <c r="A223" s="23"/>
      <c r="B223" s="20" t="s">
        <v>198</v>
      </c>
      <c r="C223" s="9" t="s">
        <v>75</v>
      </c>
      <c r="D223" s="31">
        <f>SUM(D90,D28,D34,D60,D66,D72,D78,D84,D100,D110,D156,D190)</f>
        <v>80828.22312479999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4" ht="15.75">
      <c r="A224" s="44" t="s">
        <v>199</v>
      </c>
      <c r="B224" s="44"/>
      <c r="C224" s="44"/>
      <c r="D224" s="44"/>
    </row>
    <row r="225" spans="1:4" ht="15.75">
      <c r="A225" s="7" t="s">
        <v>200</v>
      </c>
      <c r="B225" s="8" t="s">
        <v>201</v>
      </c>
      <c r="C225" s="8" t="s">
        <v>202</v>
      </c>
      <c r="D225" s="8">
        <v>0</v>
      </c>
    </row>
    <row r="226" spans="1:4" ht="15.75">
      <c r="A226" s="7" t="s">
        <v>203</v>
      </c>
      <c r="B226" s="8" t="s">
        <v>204</v>
      </c>
      <c r="C226" s="8" t="s">
        <v>202</v>
      </c>
      <c r="D226" s="8">
        <v>0</v>
      </c>
    </row>
    <row r="227" spans="1:4" ht="15.75">
      <c r="A227" s="7" t="s">
        <v>205</v>
      </c>
      <c r="B227" s="8" t="s">
        <v>206</v>
      </c>
      <c r="C227" s="8" t="s">
        <v>202</v>
      </c>
      <c r="D227" s="8">
        <v>0</v>
      </c>
    </row>
    <row r="228" spans="1:4" ht="15.75">
      <c r="A228" s="7" t="s">
        <v>207</v>
      </c>
      <c r="B228" s="8" t="s">
        <v>208</v>
      </c>
      <c r="C228" s="8" t="s">
        <v>75</v>
      </c>
      <c r="D228" s="8">
        <v>-8330.76</v>
      </c>
    </row>
    <row r="229" spans="1:4" ht="15.75">
      <c r="A229" s="44" t="s">
        <v>209</v>
      </c>
      <c r="B229" s="44"/>
      <c r="C229" s="44"/>
      <c r="D229" s="44"/>
    </row>
    <row r="230" spans="1:4" ht="15.75">
      <c r="A230" s="7" t="s">
        <v>210</v>
      </c>
      <c r="B230" s="8" t="s">
        <v>74</v>
      </c>
      <c r="C230" s="8" t="s">
        <v>75</v>
      </c>
      <c r="D230" s="8">
        <v>0</v>
      </c>
    </row>
    <row r="231" spans="1:4" ht="31.5">
      <c r="A231" s="7" t="s">
        <v>211</v>
      </c>
      <c r="B231" s="8" t="s">
        <v>76</v>
      </c>
      <c r="C231" s="8" t="s">
        <v>75</v>
      </c>
      <c r="D231" s="8">
        <v>0</v>
      </c>
    </row>
    <row r="232" spans="1:4" ht="15.75">
      <c r="A232" s="7" t="s">
        <v>212</v>
      </c>
      <c r="B232" s="8" t="s">
        <v>78</v>
      </c>
      <c r="C232" s="8" t="s">
        <v>75</v>
      </c>
      <c r="D232" s="8">
        <v>0</v>
      </c>
    </row>
    <row r="233" spans="1:4" ht="15.75">
      <c r="A233" s="7" t="s">
        <v>213</v>
      </c>
      <c r="B233" s="8" t="s">
        <v>101</v>
      </c>
      <c r="C233" s="8" t="s">
        <v>75</v>
      </c>
      <c r="D233" s="8">
        <v>0</v>
      </c>
    </row>
    <row r="234" spans="1:4" ht="15.75">
      <c r="A234" s="7" t="s">
        <v>214</v>
      </c>
      <c r="B234" s="8" t="s">
        <v>215</v>
      </c>
      <c r="C234" s="8" t="s">
        <v>75</v>
      </c>
      <c r="D234" s="8">
        <v>0</v>
      </c>
    </row>
    <row r="235" spans="1:4" ht="15.75">
      <c r="A235" s="7" t="s">
        <v>216</v>
      </c>
      <c r="B235" s="8" t="s">
        <v>103</v>
      </c>
      <c r="C235" s="8" t="s">
        <v>75</v>
      </c>
      <c r="D235" s="8">
        <v>0</v>
      </c>
    </row>
    <row r="236" spans="1:4" ht="15.75">
      <c r="A236" s="44" t="s">
        <v>217</v>
      </c>
      <c r="B236" s="44"/>
      <c r="C236" s="44"/>
      <c r="D236" s="44"/>
    </row>
    <row r="237" spans="1:4" ht="15.75">
      <c r="A237" s="7" t="s">
        <v>218</v>
      </c>
      <c r="B237" s="8" t="s">
        <v>201</v>
      </c>
      <c r="C237" s="8" t="s">
        <v>202</v>
      </c>
      <c r="D237" s="8">
        <v>0</v>
      </c>
    </row>
    <row r="238" spans="1:4" ht="15.75">
      <c r="A238" s="7" t="s">
        <v>219</v>
      </c>
      <c r="B238" s="8" t="s">
        <v>204</v>
      </c>
      <c r="C238" s="8" t="s">
        <v>202</v>
      </c>
      <c r="D238" s="8">
        <v>0</v>
      </c>
    </row>
    <row r="239" spans="1:4" ht="15.75">
      <c r="A239" s="7" t="s">
        <v>220</v>
      </c>
      <c r="B239" s="8" t="s">
        <v>221</v>
      </c>
      <c r="C239" s="8" t="s">
        <v>202</v>
      </c>
      <c r="D239" s="8">
        <v>0</v>
      </c>
    </row>
    <row r="240" spans="1:4" ht="15.75">
      <c r="A240" s="7" t="s">
        <v>222</v>
      </c>
      <c r="B240" s="8" t="s">
        <v>208</v>
      </c>
      <c r="C240" s="8" t="s">
        <v>75</v>
      </c>
      <c r="D240" s="8">
        <v>0</v>
      </c>
    </row>
    <row r="241" spans="1:4" ht="15.75">
      <c r="A241" s="44" t="s">
        <v>223</v>
      </c>
      <c r="B241" s="44"/>
      <c r="C241" s="44"/>
      <c r="D241" s="44"/>
    </row>
    <row r="242" spans="1:4" ht="15.75">
      <c r="A242" s="7" t="s">
        <v>224</v>
      </c>
      <c r="B242" s="8" t="s">
        <v>225</v>
      </c>
      <c r="C242" s="8" t="s">
        <v>202</v>
      </c>
      <c r="D242" s="8">
        <v>0</v>
      </c>
    </row>
    <row r="243" spans="1:4" ht="15.75">
      <c r="A243" s="7" t="s">
        <v>226</v>
      </c>
      <c r="B243" s="8" t="s">
        <v>227</v>
      </c>
      <c r="C243" s="8" t="s">
        <v>202</v>
      </c>
      <c r="D243" s="8">
        <v>0</v>
      </c>
    </row>
    <row r="244" spans="1:4" ht="31.5">
      <c r="A244" s="7" t="s">
        <v>228</v>
      </c>
      <c r="B244" s="8" t="s">
        <v>229</v>
      </c>
      <c r="C244" s="8" t="s">
        <v>75</v>
      </c>
      <c r="D244" s="8">
        <v>0</v>
      </c>
    </row>
    <row r="248" spans="1:4" ht="15.75">
      <c r="A248" s="41" t="s">
        <v>353</v>
      </c>
      <c r="B248" s="41"/>
      <c r="D248" s="32" t="s">
        <v>339</v>
      </c>
    </row>
  </sheetData>
  <sheetProtection/>
  <mergeCells count="9">
    <mergeCell ref="A248:B248"/>
    <mergeCell ref="E89:F89"/>
    <mergeCell ref="A241:D241"/>
    <mergeCell ref="A2:D2"/>
    <mergeCell ref="A26:D26"/>
    <mergeCell ref="A8:D8"/>
    <mergeCell ref="A224:D224"/>
    <mergeCell ref="A229:D229"/>
    <mergeCell ref="A236:D23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2019-04-09T10:50:39Z</dcterms:modified>
  <cp:category/>
  <cp:version/>
  <cp:contentType/>
  <cp:contentStatus/>
</cp:coreProperties>
</file>