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форме'!$A$1:$D$332</definedName>
  </definedNames>
  <calcPr fullCalcOnLoad="1"/>
</workbook>
</file>

<file path=xl/sharedStrings.xml><?xml version="1.0" encoding="utf-8"?>
<sst xmlns="http://schemas.openxmlformats.org/spreadsheetml/2006/main" count="1218" uniqueCount="461">
  <si>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</si>
  <si>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</si>
  <si>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</si>
  <si>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</si>
  <si>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</si>
  <si>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</si>
  <si>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</si>
  <si>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</si>
  <si>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</si>
  <si>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</si>
  <si>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</si>
  <si>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</si>
  <si>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</si>
  <si>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</si>
  <si>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</si>
  <si>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</si>
  <si>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</si>
  <si>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</si>
  <si>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</si>
  <si>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</si>
  <si>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</si>
  <si>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</si>
  <si>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</si>
  <si>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</si>
  <si>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</si>
  <si>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</si>
  <si>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</si>
  <si>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</si>
  <si>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</si>
  <si>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</si>
  <si>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</si>
  <si>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</si>
  <si>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</si>
  <si>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</si>
  <si>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</si>
  <si>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</si>
  <si>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</si>
  <si>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</si>
  <si>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</si>
  <si>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</si>
  <si>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</si>
  <si>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</si>
  <si>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</si>
  <si>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</si>
  <si>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</si>
  <si>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</si>
  <si>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</si>
  <si>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</si>
  <si>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</si>
  <si>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</si>
  <si>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</si>
  <si>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</si>
  <si>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</si>
  <si>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</si>
  <si>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</si>
  <si>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</si>
  <si>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</si>
  <si>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</si>
  <si>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</si>
  <si>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</si>
  <si>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</si>
  <si>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</si>
  <si>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</si>
  <si>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</si>
  <si>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</si>
  <si>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</si>
  <si>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</si>
  <si>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</si>
  <si>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</si>
  <si>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</si>
  <si>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</si>
  <si>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</si>
  <si>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</si>
  <si>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</si>
  <si>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</si>
  <si>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</si>
  <si>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</si>
  <si>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</si>
  <si>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</si>
  <si>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</si>
  <si>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</si>
  <si>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</si>
  <si>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</si>
  <si>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</si>
  <si>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</si>
  <si>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</si>
  <si>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</si>
  <si>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</si>
  <si>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</si>
  <si>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</si>
  <si>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</si>
  <si>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</si>
  <si>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</si>
  <si>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</si>
  <si>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</si>
  <si>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</si>
  <si>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</si>
  <si>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</si>
  <si>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</si>
  <si>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</si>
  <si>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</si>
  <si>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</si>
  <si>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</si>
  <si>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</si>
  <si>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</si>
  <si>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</si>
  <si>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</si>
  <si>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</si>
  <si>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</si>
  <si>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</si>
  <si>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</si>
  <si>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</si>
  <si>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</si>
  <si>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</si>
  <si>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</si>
  <si>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</si>
  <si>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</si>
  <si>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</si>
  <si>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</si>
  <si>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</si>
  <si>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</si>
  <si>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</si>
  <si>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</si>
  <si>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</si>
  <si>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</si>
  <si>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</si>
  <si>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</si>
  <si>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</si>
  <si>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</si>
  <si>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</si>
  <si>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</si>
  <si>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</si>
  <si>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</si>
  <si>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</si>
  <si>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</si>
  <si>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</si>
  <si>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</si>
  <si>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</si>
  <si>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</si>
  <si>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</si>
  <si>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</si>
  <si>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</si>
  <si>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</si>
  <si>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</si>
  <si>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</si>
  <si>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</si>
  <si>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</si>
  <si>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</si>
  <si>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</si>
  <si>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</si>
  <si>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</si>
  <si>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</si>
  <si>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</si>
  <si>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</si>
  <si>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</si>
  <si>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</si>
  <si>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</si>
  <si>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</si>
  <si>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</si>
  <si>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</si>
  <si>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</si>
  <si>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</si>
  <si>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</si>
  <si>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</si>
  <si>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</si>
  <si>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</si>
  <si>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</si>
  <si>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</si>
  <si>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</si>
  <si>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</si>
  <si>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</si>
  <si>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</si>
  <si>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</si>
  <si>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</si>
  <si>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</si>
  <si>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</si>
  <si>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</si>
  <si>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</si>
  <si>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</si>
  <si>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</si>
  <si>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</si>
  <si>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</si>
  <si>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</si>
  <si>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</si>
  <si>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</si>
  <si>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</si>
  <si>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</si>
  <si>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</si>
  <si>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</si>
  <si>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</si>
  <si>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</si>
  <si>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</si>
  <si>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</si>
  <si>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</si>
  <si>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</si>
  <si>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</si>
  <si>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</si>
  <si>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</si>
  <si>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</si>
  <si>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</si>
  <si>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</si>
  <si>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</si>
  <si>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</si>
  <si>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</si>
  <si>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</si>
  <si>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</si>
  <si>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</si>
  <si>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</si>
  <si>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</si>
  <si>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</si>
  <si>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</si>
  <si>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</si>
  <si>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</si>
  <si>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</si>
  <si>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</si>
  <si>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</si>
  <si>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</si>
  <si>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</si>
  <si>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</si>
  <si>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</si>
  <si>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</si>
  <si>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</si>
  <si>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</si>
  <si>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</si>
  <si>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</si>
  <si>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</si>
  <si>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</si>
  <si>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</si>
  <si>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</si>
  <si>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</si>
  <si>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</si>
  <si>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</si>
  <si>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</si>
  <si>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</si>
  <si>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</si>
  <si>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</si>
  <si>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</si>
  <si>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</si>
  <si>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</si>
  <si>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</si>
  <si>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</si>
  <si>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</si>
  <si>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</si>
  <si>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</si>
  <si>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</si>
  <si>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</si>
  <si>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</si>
  <si>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</si>
  <si>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</si>
  <si>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</si>
  <si>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</si>
  <si>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</si>
  <si>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</si>
  <si>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</si>
  <si>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</si>
  <si>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</si>
  <si>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</si>
  <si>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</si>
  <si>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</si>
  <si>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</si>
  <si>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</si>
  <si>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</si>
  <si>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</si>
  <si>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</si>
  <si>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</si>
  <si>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</si>
  <si>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</si>
  <si>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</si>
  <si>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</si>
  <si>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</si>
  <si>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</si>
  <si>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</si>
  <si>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</si>
  <si>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</si>
  <si>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</si>
  <si>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</si>
  <si>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</si>
  <si>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</si>
  <si>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</si>
  <si>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</si>
  <si>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</si>
  <si>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</si>
  <si>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</si>
  <si>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</si>
  <si>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</si>
  <si>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</si>
  <si>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</si>
  <si>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</si>
  <si>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</si>
  <si>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</si>
  <si>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</si>
  <si>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</si>
  <si>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</si>
  <si>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</si>
  <si>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</si>
  <si>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</si>
  <si>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</si>
  <si>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</si>
  <si>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</si>
  <si>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</si>
  <si>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</si>
  <si>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</si>
  <si>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</si>
  <si>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</si>
  <si>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</si>
  <si>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</si>
  <si>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</si>
  <si>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</si>
  <si>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</si>
  <si>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</si>
  <si>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</si>
  <si>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</si>
  <si>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</si>
  <si>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</si>
  <si>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</si>
  <si>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</si>
  <si>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</si>
  <si>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</si>
  <si>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</si>
  <si>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</si>
  <si>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</si>
  <si>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</si>
  <si>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</si>
  <si>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</si>
  <si>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</si>
  <si>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</si>
  <si>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</si>
  <si>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</si>
  <si>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</si>
  <si>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</si>
  <si>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</si>
  <si>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</si>
  <si>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</si>
  <si>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</si>
  <si>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</si>
  <si>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</si>
  <si>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</si>
  <si>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</si>
  <si>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</si>
  <si>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</si>
  <si>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</si>
  <si>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</si>
  <si>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</si>
  <si>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</si>
  <si>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</si>
  <si>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</si>
  <si>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</si>
  <si>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</si>
  <si>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</si>
  <si>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</si>
  <si>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</si>
  <si>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</si>
  <si>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</si>
  <si>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</si>
  <si>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</si>
  <si>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</si>
  <si>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</si>
  <si>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</si>
  <si>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</si>
  <si>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</si>
  <si>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</si>
  <si>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</si>
  <si>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</si>
  <si>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</si>
  <si>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</si>
  <si>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</si>
  <si>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</si>
  <si>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</si>
  <si>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</si>
  <si>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</si>
  <si>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</si>
  <si>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</si>
  <si>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</si>
  <si>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ДАША</t>
  </si>
  <si>
    <t>АБОНЕНСТКИЙ</t>
  </si>
  <si>
    <t>ЯРЛЫКОВА</t>
  </si>
  <si>
    <t>ВСЕГДА И ВЕЗДЕ 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</si>
  <si>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</si>
  <si>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</si>
  <si>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</si>
  <si>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</si>
  <si>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</si>
  <si>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</si>
  <si>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</si>
  <si>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</si>
  <si>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</si>
  <si>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</si>
  <si>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</si>
  <si>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</si>
  <si>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</si>
  <si>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</si>
  <si>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</si>
  <si>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</si>
  <si>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</si>
  <si>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</si>
  <si>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</si>
  <si>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</si>
  <si>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</si>
  <si>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</si>
  <si>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</si>
  <si>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</si>
  <si>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</si>
  <si>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</si>
  <si>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</si>
  <si>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</si>
  <si>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</si>
  <si>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</si>
  <si>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</si>
  <si>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</si>
  <si>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</si>
  <si>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</si>
  <si>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</si>
  <si>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</si>
  <si>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</si>
  <si>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</si>
  <si>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</si>
  <si>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</si>
  <si>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</si>
  <si>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</si>
  <si>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</si>
  <si>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</si>
  <si>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</si>
  <si>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</si>
  <si>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</si>
  <si>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</si>
  <si>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</si>
  <si>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</si>
  <si>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</si>
  <si>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</si>
  <si>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</si>
  <si>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</si>
  <si>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</si>
  <si>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</si>
  <si>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23.12.14</t>
  </si>
  <si>
    <t>24.12.14</t>
  </si>
  <si>
    <t>25.12.14</t>
  </si>
  <si>
    <t>26.12.14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</si>
  <si>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</si>
  <si>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</si>
  <si>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</si>
  <si>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</si>
  <si>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</si>
  <si>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</si>
  <si>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</si>
  <si>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</si>
  <si>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</si>
  <si>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</si>
  <si>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</si>
  <si>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</si>
  <si>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</si>
  <si>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</si>
  <si>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</si>
  <si>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</si>
  <si>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</si>
  <si>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</si>
  <si>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</si>
  <si>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№1Б  пл. Плеханова                                 в  г. Липецке</t>
  </si>
  <si>
    <t>Техническое освидетельствование лифта</t>
  </si>
  <si>
    <t xml:space="preserve">Дизенфекция элементов ствола мусоропровода 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</si>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</sst>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51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87;&#1083;.%20&#1055;&#1083;&#1077;&#1093;&#1072;&#1085;&#1086;&#1074;&#1072;,%20&#1076;.%201&#104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0">
          <cell r="I10">
            <v>4932.36</v>
          </cell>
          <cell r="M10">
            <v>57173.27</v>
          </cell>
          <cell r="P10">
            <v>36164.1</v>
          </cell>
          <cell r="U10">
            <v>37653.21</v>
          </cell>
          <cell r="V10">
            <v>18537.86</v>
          </cell>
          <cell r="Z10">
            <v>40205.97</v>
          </cell>
          <cell r="AA10">
            <v>4</v>
          </cell>
          <cell r="AB10">
            <v>4</v>
          </cell>
          <cell r="AD10">
            <v>-22964.11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-150215.71000000008</v>
          </cell>
        </row>
        <row r="25">
          <cell r="D25">
            <v>52104.47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O122">
            <v>331512.5180316</v>
          </cell>
        </row>
        <row r="123">
          <cell r="BO123">
            <v>369200.8166184</v>
          </cell>
        </row>
        <row r="124">
          <cell r="BO124">
            <v>53821.03848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80">
          <cell r="BO80">
            <v>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2"/>
  <sheetViews>
    <sheetView tabSelected="1" view="pageBreakPreview" zoomScale="90" zoomScaleNormal="90" zoomScaleSheetLayoutView="90" zoomScalePageLayoutView="0" workbookViewId="0" topLeftCell="A96">
      <selection activeCell="L139" sqref="L139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57421875" style="4" customWidth="1"/>
    <col min="5" max="5" width="21.140625" style="4" hidden="1" customWidth="1"/>
    <col min="6" max="6" width="17.8515625" style="4" hidden="1" customWidth="1"/>
    <col min="7" max="7" width="0" style="4" hidden="1" customWidth="1"/>
    <col min="8" max="8" width="11.8515625" style="4" hidden="1" customWidth="1"/>
    <col min="9" max="9" width="0" style="4" hidden="1" customWidth="1"/>
    <col min="10" max="22" width="9.140625" style="4" customWidth="1"/>
    <col min="23" max="16384" width="9.140625" style="5" customWidth="1"/>
  </cols>
  <sheetData>
    <row r="1" ht="15.75">
      <c r="E1" s="4" t="s">
        <v>323</v>
      </c>
    </row>
    <row r="2" spans="1:22" s="7" customFormat="1" ht="33.75" customHeight="1">
      <c r="A2" s="49" t="s">
        <v>456</v>
      </c>
      <c r="B2" s="49"/>
      <c r="C2" s="49"/>
      <c r="D2" s="49"/>
      <c r="E2" s="4">
        <v>3660.1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453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454</v>
      </c>
    </row>
    <row r="7" spans="1:4" ht="15.75">
      <c r="A7" s="8" t="s">
        <v>60</v>
      </c>
      <c r="B7" s="9" t="s">
        <v>74</v>
      </c>
      <c r="C7" s="9" t="s">
        <v>70</v>
      </c>
      <c r="D7" s="10" t="s">
        <v>455</v>
      </c>
    </row>
    <row r="8" spans="1:4" ht="42.75" customHeight="1">
      <c r="A8" s="48" t="s">
        <v>103</v>
      </c>
      <c r="B8" s="48"/>
      <c r="C8" s="48"/>
      <c r="D8" s="48"/>
    </row>
    <row r="9" spans="1:5" ht="15.75">
      <c r="A9" s="8" t="s">
        <v>61</v>
      </c>
      <c r="B9" s="9" t="s">
        <v>75</v>
      </c>
      <c r="C9" s="9" t="s">
        <v>76</v>
      </c>
      <c r="D9" s="9">
        <f>'[2]по форме'!$D$23</f>
        <v>0</v>
      </c>
      <c r="E9" s="4" t="s">
        <v>338</v>
      </c>
    </row>
    <row r="10" spans="1:5" ht="15.75">
      <c r="A10" s="8" t="s">
        <v>62</v>
      </c>
      <c r="B10" s="9" t="s">
        <v>77</v>
      </c>
      <c r="C10" s="9" t="s">
        <v>76</v>
      </c>
      <c r="D10" s="40">
        <f>'[2]по форме'!$D$24</f>
        <v>-150215.71000000008</v>
      </c>
      <c r="E10" s="1">
        <f>D16-D311</f>
        <v>49177.74303000001</v>
      </c>
    </row>
    <row r="11" spans="1:5" ht="15.75">
      <c r="A11" s="8" t="s">
        <v>78</v>
      </c>
      <c r="B11" s="9" t="s">
        <v>79</v>
      </c>
      <c r="C11" s="9" t="s">
        <v>76</v>
      </c>
      <c r="D11" s="41">
        <f>'[2]по форме'!$D$25</f>
        <v>52104.47</v>
      </c>
      <c r="E11" s="4" t="s">
        <v>338</v>
      </c>
    </row>
    <row r="12" spans="1:5" ht="31.5">
      <c r="A12" s="8" t="s">
        <v>80</v>
      </c>
      <c r="B12" s="9" t="s">
        <v>81</v>
      </c>
      <c r="C12" s="9" t="s">
        <v>76</v>
      </c>
      <c r="D12" s="41">
        <f>D13+D14+D15</f>
        <v>754534.37313</v>
      </c>
      <c r="E12" s="4" t="s">
        <v>373</v>
      </c>
    </row>
    <row r="13" spans="1:5" ht="15.75">
      <c r="A13" s="8" t="s">
        <v>95</v>
      </c>
      <c r="B13" s="2" t="s">
        <v>82</v>
      </c>
      <c r="C13" s="9" t="s">
        <v>76</v>
      </c>
      <c r="D13" s="41">
        <f>'[3]ук(2016)'!$BO$123</f>
        <v>369200.8166184</v>
      </c>
      <c r="E13" s="4" t="s">
        <v>373</v>
      </c>
    </row>
    <row r="14" spans="1:5" ht="15.75">
      <c r="A14" s="8" t="s">
        <v>96</v>
      </c>
      <c r="B14" s="2" t="s">
        <v>83</v>
      </c>
      <c r="C14" s="9" t="s">
        <v>76</v>
      </c>
      <c r="D14" s="41">
        <f>'[3]ук(2016)'!$BO$122</f>
        <v>331512.5180316</v>
      </c>
      <c r="E14" s="4" t="s">
        <v>373</v>
      </c>
    </row>
    <row r="15" spans="1:5" ht="15.75">
      <c r="A15" s="8" t="s">
        <v>97</v>
      </c>
      <c r="B15" s="2" t="s">
        <v>84</v>
      </c>
      <c r="C15" s="9" t="s">
        <v>76</v>
      </c>
      <c r="D15" s="41">
        <f>'[3]ук(2016)'!$BO$124</f>
        <v>53821.03848</v>
      </c>
      <c r="E15" s="4" t="s">
        <v>373</v>
      </c>
    </row>
    <row r="16" spans="1:5" ht="15.75">
      <c r="A16" s="2" t="s">
        <v>85</v>
      </c>
      <c r="B16" s="2" t="s">
        <v>86</v>
      </c>
      <c r="C16" s="2" t="s">
        <v>76</v>
      </c>
      <c r="D16" s="42">
        <f>D17</f>
        <v>708050.25313</v>
      </c>
      <c r="E16" s="4">
        <v>744595.61</v>
      </c>
    </row>
    <row r="17" spans="1:5" ht="31.5">
      <c r="A17" s="2" t="s">
        <v>63</v>
      </c>
      <c r="B17" s="2" t="s">
        <v>98</v>
      </c>
      <c r="C17" s="2" t="s">
        <v>76</v>
      </c>
      <c r="D17" s="42">
        <f>D12-D25+D316+D332</f>
        <v>708050.25313</v>
      </c>
      <c r="E17" s="4" t="s">
        <v>338</v>
      </c>
    </row>
    <row r="18" spans="1:4" ht="31.5">
      <c r="A18" s="2" t="s">
        <v>449</v>
      </c>
      <c r="B18" s="2" t="s">
        <v>450</v>
      </c>
      <c r="C18" s="2" t="s">
        <v>76</v>
      </c>
      <c r="D18" s="2">
        <v>0</v>
      </c>
    </row>
    <row r="19" spans="1:4" ht="15.75">
      <c r="A19" s="2" t="s">
        <v>451</v>
      </c>
      <c r="B19" s="2" t="s">
        <v>452</v>
      </c>
      <c r="C19" s="2" t="s">
        <v>76</v>
      </c>
      <c r="D19" s="2">
        <v>0</v>
      </c>
    </row>
    <row r="20" spans="1:5" ht="15.75">
      <c r="A20" s="2" t="s">
        <v>64</v>
      </c>
      <c r="B20" s="2" t="s">
        <v>87</v>
      </c>
      <c r="C20" s="2" t="s">
        <v>76</v>
      </c>
      <c r="D20" s="2">
        <v>0</v>
      </c>
      <c r="E20" s="4" t="s">
        <v>338</v>
      </c>
    </row>
    <row r="21" spans="1:5" ht="15.75">
      <c r="A21" s="2" t="s">
        <v>88</v>
      </c>
      <c r="B21" s="2" t="s">
        <v>89</v>
      </c>
      <c r="C21" s="2" t="s">
        <v>76</v>
      </c>
      <c r="D21" s="2">
        <v>0</v>
      </c>
      <c r="E21" s="4" t="s">
        <v>338</v>
      </c>
    </row>
    <row r="22" spans="1:5" ht="15.75">
      <c r="A22" s="2" t="s">
        <v>90</v>
      </c>
      <c r="B22" s="2" t="s">
        <v>91</v>
      </c>
      <c r="C22" s="2" t="s">
        <v>76</v>
      </c>
      <c r="D22" s="42">
        <f>D16+D10+D9</f>
        <v>557834.5431299999</v>
      </c>
      <c r="E22" s="4" t="s">
        <v>338</v>
      </c>
    </row>
    <row r="23" spans="1:5" ht="15.75">
      <c r="A23" s="2" t="s">
        <v>92</v>
      </c>
      <c r="B23" s="2" t="s">
        <v>99</v>
      </c>
      <c r="C23" s="2" t="s">
        <v>76</v>
      </c>
      <c r="D23" s="42">
        <f>'[1]Управл 2017'!$I$10</f>
        <v>4932.36</v>
      </c>
      <c r="E23" s="4" t="s">
        <v>338</v>
      </c>
    </row>
    <row r="24" spans="1:5" ht="15.75">
      <c r="A24" s="2" t="s">
        <v>93</v>
      </c>
      <c r="B24" s="2" t="s">
        <v>100</v>
      </c>
      <c r="C24" s="2" t="s">
        <v>76</v>
      </c>
      <c r="D24" s="43">
        <f>D22-D311</f>
        <v>-101037.96697000007</v>
      </c>
      <c r="E24" s="1">
        <f>D16-D311</f>
        <v>49177.74303000001</v>
      </c>
    </row>
    <row r="25" spans="1:5" ht="15.75">
      <c r="A25" s="2" t="s">
        <v>94</v>
      </c>
      <c r="B25" s="2" t="s">
        <v>101</v>
      </c>
      <c r="C25" s="2" t="s">
        <v>76</v>
      </c>
      <c r="D25" s="43">
        <f>'[1]Управл 2017'!$M$10</f>
        <v>57173.27</v>
      </c>
      <c r="E25" s="1">
        <v>52104.47</v>
      </c>
    </row>
    <row r="26" spans="1:22" s="11" customFormat="1" ht="35.25" customHeight="1">
      <c r="A26" s="50" t="s">
        <v>102</v>
      </c>
      <c r="B26" s="50"/>
      <c r="C26" s="50"/>
      <c r="D26" s="5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6" customFormat="1" ht="31.5">
      <c r="A27" s="12" t="s">
        <v>113</v>
      </c>
      <c r="B27" s="13" t="s">
        <v>104</v>
      </c>
      <c r="C27" s="13" t="s">
        <v>70</v>
      </c>
      <c r="D27" s="13" t="s">
        <v>10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109</v>
      </c>
      <c r="B28" s="18" t="s">
        <v>105</v>
      </c>
      <c r="C28" s="18" t="s">
        <v>76</v>
      </c>
      <c r="D28" s="18">
        <f>E28</f>
        <v>37653.21</v>
      </c>
      <c r="E28" s="33">
        <f>'[1]Управл 2017'!$U$10</f>
        <v>37653.21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110</v>
      </c>
      <c r="B29" s="18" t="s">
        <v>106</v>
      </c>
      <c r="C29" s="18" t="s">
        <v>70</v>
      </c>
      <c r="D29" s="18" t="s">
        <v>4</v>
      </c>
      <c r="E29" s="14"/>
      <c r="F29" s="14" t="s">
        <v>338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111</v>
      </c>
      <c r="B30" s="18" t="s">
        <v>107</v>
      </c>
      <c r="C30" s="18" t="s">
        <v>70</v>
      </c>
      <c r="D30" s="18" t="s">
        <v>11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112</v>
      </c>
      <c r="B31" s="18" t="s">
        <v>67</v>
      </c>
      <c r="C31" s="18" t="s">
        <v>70</v>
      </c>
      <c r="D31" s="18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114</v>
      </c>
      <c r="B32" s="18" t="s">
        <v>108</v>
      </c>
      <c r="C32" s="18" t="s">
        <v>76</v>
      </c>
      <c r="D32" s="44">
        <f>E28/E2</f>
        <v>10.28748121636021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9" t="s">
        <v>115</v>
      </c>
      <c r="B33" s="20" t="s">
        <v>104</v>
      </c>
      <c r="C33" s="20" t="s">
        <v>70</v>
      </c>
      <c r="D33" s="20" t="s">
        <v>13</v>
      </c>
      <c r="E33" s="38" t="s">
        <v>325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10" t="s">
        <v>105</v>
      </c>
      <c r="C34" s="10" t="s">
        <v>76</v>
      </c>
      <c r="D34" s="24">
        <f>E35+E39+E43+E47+E51+E55</f>
        <v>60775.5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117</v>
      </c>
      <c r="B35" s="10" t="s">
        <v>106</v>
      </c>
      <c r="C35" s="10" t="s">
        <v>70</v>
      </c>
      <c r="D35" s="10" t="s">
        <v>14</v>
      </c>
      <c r="E35" s="38">
        <f>806.61</f>
        <v>806.61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118</v>
      </c>
      <c r="B36" s="10" t="s">
        <v>107</v>
      </c>
      <c r="C36" s="10" t="s">
        <v>70</v>
      </c>
      <c r="D36" s="10" t="s">
        <v>21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119</v>
      </c>
      <c r="B37" s="10" t="s">
        <v>67</v>
      </c>
      <c r="C37" s="10" t="s">
        <v>70</v>
      </c>
      <c r="D37" s="10" t="s">
        <v>12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120</v>
      </c>
      <c r="B38" s="10" t="s">
        <v>108</v>
      </c>
      <c r="C38" s="10" t="s">
        <v>76</v>
      </c>
      <c r="D38" s="37">
        <f>E35/E2</f>
        <v>0.22037922461134943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121</v>
      </c>
      <c r="B39" s="10" t="s">
        <v>106</v>
      </c>
      <c r="C39" s="10" t="s">
        <v>70</v>
      </c>
      <c r="D39" s="10" t="s">
        <v>324</v>
      </c>
      <c r="E39" s="38">
        <v>1951.92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122</v>
      </c>
      <c r="B40" s="10" t="s">
        <v>107</v>
      </c>
      <c r="C40" s="10" t="s">
        <v>70</v>
      </c>
      <c r="D40" s="10" t="s">
        <v>38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123</v>
      </c>
      <c r="B41" s="10" t="s">
        <v>67</v>
      </c>
      <c r="C41" s="10" t="s">
        <v>70</v>
      </c>
      <c r="D41" s="10" t="s">
        <v>12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124</v>
      </c>
      <c r="B42" s="10" t="s">
        <v>108</v>
      </c>
      <c r="C42" s="10" t="s">
        <v>76</v>
      </c>
      <c r="D42" s="37">
        <f>E39/E2</f>
        <v>0.5332969044561624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125</v>
      </c>
      <c r="B43" s="10" t="s">
        <v>106</v>
      </c>
      <c r="C43" s="10" t="s">
        <v>70</v>
      </c>
      <c r="D43" s="10" t="s">
        <v>15</v>
      </c>
      <c r="E43" s="38">
        <f>39397.32</f>
        <v>39397.32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126</v>
      </c>
      <c r="B44" s="10" t="s">
        <v>107</v>
      </c>
      <c r="C44" s="10" t="s">
        <v>70</v>
      </c>
      <c r="D44" s="10" t="s">
        <v>34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127</v>
      </c>
      <c r="B45" s="10" t="s">
        <v>67</v>
      </c>
      <c r="C45" s="10" t="s">
        <v>70</v>
      </c>
      <c r="D45" s="10" t="s">
        <v>12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128</v>
      </c>
      <c r="B46" s="10" t="s">
        <v>108</v>
      </c>
      <c r="C46" s="10" t="s">
        <v>76</v>
      </c>
      <c r="D46" s="24">
        <f>E43/E2</f>
        <v>10.764000983579685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339</v>
      </c>
      <c r="B47" s="10" t="s">
        <v>106</v>
      </c>
      <c r="C47" s="10" t="s">
        <v>70</v>
      </c>
      <c r="D47" s="10" t="s">
        <v>16</v>
      </c>
      <c r="E47" s="38">
        <f>18619.65</f>
        <v>18619.65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340</v>
      </c>
      <c r="B48" s="10" t="s">
        <v>107</v>
      </c>
      <c r="C48" s="10" t="s">
        <v>70</v>
      </c>
      <c r="D48" s="10" t="s">
        <v>17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341</v>
      </c>
      <c r="B49" s="10" t="s">
        <v>67</v>
      </c>
      <c r="C49" s="10" t="s">
        <v>70</v>
      </c>
      <c r="D49" s="10" t="s">
        <v>12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342</v>
      </c>
      <c r="B50" s="10" t="s">
        <v>108</v>
      </c>
      <c r="C50" s="10" t="s">
        <v>76</v>
      </c>
      <c r="D50" s="37">
        <f>E47/E2</f>
        <v>5.087197071118276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343</v>
      </c>
      <c r="B51" s="10" t="s">
        <v>106</v>
      </c>
      <c r="C51" s="10" t="s">
        <v>70</v>
      </c>
      <c r="D51" s="37" t="s">
        <v>327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344</v>
      </c>
      <c r="B52" s="10" t="s">
        <v>107</v>
      </c>
      <c r="C52" s="10" t="s">
        <v>70</v>
      </c>
      <c r="D52" s="37" t="s">
        <v>147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345</v>
      </c>
      <c r="B53" s="10" t="s">
        <v>67</v>
      </c>
      <c r="C53" s="10" t="s">
        <v>70</v>
      </c>
      <c r="D53" s="37" t="s">
        <v>12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346</v>
      </c>
      <c r="B54" s="10" t="s">
        <v>108</v>
      </c>
      <c r="C54" s="10" t="s">
        <v>76</v>
      </c>
      <c r="D54" s="37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347</v>
      </c>
      <c r="B55" s="10" t="s">
        <v>106</v>
      </c>
      <c r="C55" s="10" t="s">
        <v>70</v>
      </c>
      <c r="D55" s="37" t="s">
        <v>326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348</v>
      </c>
      <c r="B56" s="10" t="s">
        <v>107</v>
      </c>
      <c r="C56" s="10" t="s">
        <v>70</v>
      </c>
      <c r="D56" s="37" t="s">
        <v>147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349</v>
      </c>
      <c r="B57" s="10" t="s">
        <v>67</v>
      </c>
      <c r="C57" s="10" t="s">
        <v>70</v>
      </c>
      <c r="D57" s="37" t="s">
        <v>12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350</v>
      </c>
      <c r="B58" s="10" t="s">
        <v>108</v>
      </c>
      <c r="C58" s="10" t="s">
        <v>76</v>
      </c>
      <c r="D58" s="37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129</v>
      </c>
      <c r="B59" s="20" t="s">
        <v>104</v>
      </c>
      <c r="C59" s="20" t="s">
        <v>70</v>
      </c>
      <c r="D59" s="20" t="s">
        <v>18</v>
      </c>
      <c r="E59" s="38"/>
      <c r="F59" s="38" t="s">
        <v>338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10" t="s">
        <v>105</v>
      </c>
      <c r="C60" s="10" t="s">
        <v>76</v>
      </c>
      <c r="D60" s="37">
        <f>E60</f>
        <v>36164.1</v>
      </c>
      <c r="E60" s="34">
        <f>'[1]Управл 2017'!$P$10</f>
        <v>36164.1</v>
      </c>
      <c r="F60" s="38" t="s">
        <v>338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131</v>
      </c>
      <c r="B61" s="10" t="s">
        <v>106</v>
      </c>
      <c r="C61" s="10" t="s">
        <v>70</v>
      </c>
      <c r="D61" s="10" t="s">
        <v>19</v>
      </c>
      <c r="E61" s="38"/>
      <c r="F61" s="38" t="s">
        <v>338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132</v>
      </c>
      <c r="B62" s="10" t="s">
        <v>107</v>
      </c>
      <c r="C62" s="10" t="s">
        <v>70</v>
      </c>
      <c r="D62" s="10" t="s">
        <v>20</v>
      </c>
      <c r="E62" s="38"/>
      <c r="F62" s="38" t="s">
        <v>338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133</v>
      </c>
      <c r="B63" s="10" t="s">
        <v>67</v>
      </c>
      <c r="C63" s="10" t="s">
        <v>70</v>
      </c>
      <c r="D63" s="10" t="s">
        <v>12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134</v>
      </c>
      <c r="B64" s="10" t="s">
        <v>108</v>
      </c>
      <c r="C64" s="10" t="s">
        <v>76</v>
      </c>
      <c r="D64" s="25">
        <f>E60/E2</f>
        <v>9.880631676730143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11" customFormat="1" ht="31.5">
      <c r="A65" s="39" t="s">
        <v>389</v>
      </c>
      <c r="B65" s="20" t="s">
        <v>104</v>
      </c>
      <c r="C65" s="20" t="s">
        <v>70</v>
      </c>
      <c r="D65" s="20" t="s">
        <v>377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s="11" customFormat="1" ht="15.75">
      <c r="A66" s="23" t="s">
        <v>390</v>
      </c>
      <c r="B66" s="10" t="s">
        <v>105</v>
      </c>
      <c r="C66" s="10" t="s">
        <v>76</v>
      </c>
      <c r="D66" s="10">
        <f>E67+E71+E75+E79+E83+E87</f>
        <v>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391</v>
      </c>
      <c r="B67" s="10" t="s">
        <v>106</v>
      </c>
      <c r="C67" s="10" t="s">
        <v>70</v>
      </c>
      <c r="D67" s="10" t="s">
        <v>378</v>
      </c>
      <c r="E67" s="38">
        <f>0</f>
        <v>0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392</v>
      </c>
      <c r="B68" s="10" t="s">
        <v>107</v>
      </c>
      <c r="C68" s="10" t="s">
        <v>70</v>
      </c>
      <c r="D68" s="10" t="s">
        <v>17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393</v>
      </c>
      <c r="B69" s="10" t="s">
        <v>67</v>
      </c>
      <c r="C69" s="10" t="s">
        <v>70</v>
      </c>
      <c r="D69" s="10" t="s">
        <v>12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394</v>
      </c>
      <c r="B70" s="10" t="s">
        <v>108</v>
      </c>
      <c r="C70" s="10" t="s">
        <v>76</v>
      </c>
      <c r="D70" s="45">
        <f>E67/E2</f>
        <v>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11" customFormat="1" ht="31.5">
      <c r="A71" s="23" t="s">
        <v>395</v>
      </c>
      <c r="B71" s="10" t="s">
        <v>106</v>
      </c>
      <c r="C71" s="10" t="s">
        <v>70</v>
      </c>
      <c r="D71" s="10" t="s">
        <v>379</v>
      </c>
      <c r="E71" s="38">
        <f>0</f>
        <v>0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s="11" customFormat="1" ht="15.75">
      <c r="A72" s="23" t="s">
        <v>396</v>
      </c>
      <c r="B72" s="10" t="s">
        <v>107</v>
      </c>
      <c r="C72" s="10" t="s">
        <v>70</v>
      </c>
      <c r="D72" s="10" t="s">
        <v>21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15.75">
      <c r="A73" s="23" t="s">
        <v>397</v>
      </c>
      <c r="B73" s="10" t="s">
        <v>67</v>
      </c>
      <c r="C73" s="10" t="s">
        <v>70</v>
      </c>
      <c r="D73" s="10" t="s">
        <v>12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398</v>
      </c>
      <c r="B74" s="10" t="s">
        <v>108</v>
      </c>
      <c r="C74" s="10" t="s">
        <v>76</v>
      </c>
      <c r="D74" s="45">
        <f>E71/E2</f>
        <v>0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31.5">
      <c r="A75" s="23" t="s">
        <v>399</v>
      </c>
      <c r="B75" s="10" t="s">
        <v>106</v>
      </c>
      <c r="C75" s="10" t="s">
        <v>70</v>
      </c>
      <c r="D75" s="10" t="s">
        <v>380</v>
      </c>
      <c r="E75" s="38">
        <f>0</f>
        <v>0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400</v>
      </c>
      <c r="B76" s="10" t="s">
        <v>107</v>
      </c>
      <c r="C76" s="10" t="s">
        <v>70</v>
      </c>
      <c r="D76" s="10" t="s">
        <v>21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11" customFormat="1" ht="15.75">
      <c r="A77" s="23" t="s">
        <v>401</v>
      </c>
      <c r="B77" s="10" t="s">
        <v>67</v>
      </c>
      <c r="C77" s="10" t="s">
        <v>70</v>
      </c>
      <c r="D77" s="10" t="s">
        <v>12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11" customFormat="1" ht="15.75">
      <c r="A78" s="23" t="s">
        <v>402</v>
      </c>
      <c r="B78" s="10" t="s">
        <v>108</v>
      </c>
      <c r="C78" s="10" t="s">
        <v>76</v>
      </c>
      <c r="D78" s="45">
        <f>E75/E2</f>
        <v>0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403</v>
      </c>
      <c r="B79" s="10" t="s">
        <v>106</v>
      </c>
      <c r="C79" s="10" t="s">
        <v>70</v>
      </c>
      <c r="D79" s="10" t="s">
        <v>381</v>
      </c>
      <c r="E79" s="38">
        <v>0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404</v>
      </c>
      <c r="B80" s="10" t="s">
        <v>107</v>
      </c>
      <c r="C80" s="10" t="s">
        <v>70</v>
      </c>
      <c r="D80" s="10" t="s">
        <v>21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405</v>
      </c>
      <c r="B81" s="10" t="s">
        <v>67</v>
      </c>
      <c r="C81" s="10" t="s">
        <v>70</v>
      </c>
      <c r="D81" s="10" t="s">
        <v>12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406</v>
      </c>
      <c r="B82" s="10" t="s">
        <v>108</v>
      </c>
      <c r="C82" s="10" t="s">
        <v>76</v>
      </c>
      <c r="D82" s="45">
        <f>E79/E2</f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1" customFormat="1" ht="31.5">
      <c r="A83" s="23" t="s">
        <v>407</v>
      </c>
      <c r="B83" s="10" t="s">
        <v>106</v>
      </c>
      <c r="C83" s="10" t="s">
        <v>70</v>
      </c>
      <c r="D83" s="10" t="s">
        <v>382</v>
      </c>
      <c r="E83" s="38">
        <f>0</f>
        <v>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1" customFormat="1" ht="15.75">
      <c r="A84" s="23" t="s">
        <v>408</v>
      </c>
      <c r="B84" s="10" t="s">
        <v>107</v>
      </c>
      <c r="C84" s="10" t="s">
        <v>70</v>
      </c>
      <c r="D84" s="10" t="s">
        <v>17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15.75">
      <c r="A85" s="23" t="s">
        <v>409</v>
      </c>
      <c r="B85" s="10" t="s">
        <v>67</v>
      </c>
      <c r="C85" s="10" t="s">
        <v>70</v>
      </c>
      <c r="D85" s="10" t="s">
        <v>12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410</v>
      </c>
      <c r="B86" s="10" t="s">
        <v>108</v>
      </c>
      <c r="C86" s="10" t="s">
        <v>76</v>
      </c>
      <c r="D86" s="45">
        <f>E83/E2</f>
        <v>0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31.5" hidden="1">
      <c r="A87" s="23" t="s">
        <v>411</v>
      </c>
      <c r="B87" s="10" t="s">
        <v>106</v>
      </c>
      <c r="C87" s="10" t="s">
        <v>70</v>
      </c>
      <c r="D87" s="10" t="s">
        <v>388</v>
      </c>
      <c r="E87" s="38">
        <f>0</f>
        <v>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 hidden="1">
      <c r="A88" s="23" t="s">
        <v>412</v>
      </c>
      <c r="B88" s="10" t="s">
        <v>107</v>
      </c>
      <c r="C88" s="10" t="s">
        <v>70</v>
      </c>
      <c r="D88" s="10" t="s">
        <v>27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1" customFormat="1" ht="15.75" hidden="1">
      <c r="A89" s="23" t="s">
        <v>413</v>
      </c>
      <c r="B89" s="10" t="s">
        <v>67</v>
      </c>
      <c r="C89" s="10" t="s">
        <v>70</v>
      </c>
      <c r="D89" s="10" t="s">
        <v>12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1" customFormat="1" ht="15.75" hidden="1">
      <c r="A90" s="23" t="s">
        <v>414</v>
      </c>
      <c r="B90" s="10" t="s">
        <v>108</v>
      </c>
      <c r="C90" s="10" t="s">
        <v>76</v>
      </c>
      <c r="D90" s="25">
        <f>E87/E2</f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/>
      <c r="B91" s="10" t="s">
        <v>106</v>
      </c>
      <c r="C91" s="10" t="s">
        <v>70</v>
      </c>
      <c r="D91" s="10" t="s">
        <v>388</v>
      </c>
      <c r="E91" s="38">
        <f>0</f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/>
      <c r="B92" s="10" t="s">
        <v>107</v>
      </c>
      <c r="C92" s="10" t="s">
        <v>70</v>
      </c>
      <c r="D92" s="10" t="s">
        <v>27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/>
      <c r="B93" s="10" t="s">
        <v>67</v>
      </c>
      <c r="C93" s="10" t="s">
        <v>70</v>
      </c>
      <c r="D93" s="10" t="s">
        <v>12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15.75">
      <c r="A94" s="23"/>
      <c r="B94" s="10" t="s">
        <v>108</v>
      </c>
      <c r="C94" s="10" t="s">
        <v>76</v>
      </c>
      <c r="D94" s="25">
        <f>E91/E2</f>
        <v>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/>
      <c r="B95" s="10" t="s">
        <v>106</v>
      </c>
      <c r="C95" s="10" t="s">
        <v>70</v>
      </c>
      <c r="D95" s="10" t="s">
        <v>458</v>
      </c>
      <c r="E95" s="38">
        <f>0</f>
        <v>0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/>
      <c r="B96" s="10" t="s">
        <v>107</v>
      </c>
      <c r="C96" s="10" t="s">
        <v>70</v>
      </c>
      <c r="D96" s="10" t="s">
        <v>27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/>
      <c r="B97" s="10" t="s">
        <v>67</v>
      </c>
      <c r="C97" s="10" t="s">
        <v>70</v>
      </c>
      <c r="D97" s="10" t="s">
        <v>12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/>
      <c r="B98" s="10" t="s">
        <v>108</v>
      </c>
      <c r="C98" s="10" t="s">
        <v>76</v>
      </c>
      <c r="D98" s="25">
        <f>E95/E2</f>
        <v>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1" customFormat="1" ht="31.5">
      <c r="A99" s="39" t="s">
        <v>415</v>
      </c>
      <c r="B99" s="20" t="s">
        <v>104</v>
      </c>
      <c r="C99" s="20" t="s">
        <v>70</v>
      </c>
      <c r="D99" s="20" t="s">
        <v>383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1" customFormat="1" ht="15.75">
      <c r="A100" s="23" t="s">
        <v>416</v>
      </c>
      <c r="B100" s="10" t="s">
        <v>105</v>
      </c>
      <c r="C100" s="10" t="s">
        <v>76</v>
      </c>
      <c r="D100" s="37">
        <f>E101+E102+E109+E113+E117</f>
        <v>112580.97499999998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417</v>
      </c>
      <c r="B101" s="10" t="s">
        <v>106</v>
      </c>
      <c r="C101" s="10" t="s">
        <v>70</v>
      </c>
      <c r="D101" s="10" t="s">
        <v>384</v>
      </c>
      <c r="E101" s="38">
        <f>'[4]ук(2016)'!$BO$80*12*E2</f>
        <v>110242.21199999998</v>
      </c>
      <c r="F101" s="38">
        <v>1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418</v>
      </c>
      <c r="B102" s="10" t="s">
        <v>107</v>
      </c>
      <c r="C102" s="10" t="s">
        <v>70</v>
      </c>
      <c r="D102" s="10" t="s">
        <v>11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419</v>
      </c>
      <c r="B103" s="10" t="s">
        <v>67</v>
      </c>
      <c r="C103" s="10" t="s">
        <v>70</v>
      </c>
      <c r="D103" s="10" t="s">
        <v>22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420</v>
      </c>
      <c r="B104" s="10" t="s">
        <v>108</v>
      </c>
      <c r="C104" s="10" t="s">
        <v>76</v>
      </c>
      <c r="D104" s="45">
        <f>E101/F101</f>
        <v>110242.21199999998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417</v>
      </c>
      <c r="B105" s="10" t="s">
        <v>106</v>
      </c>
      <c r="C105" s="10" t="s">
        <v>70</v>
      </c>
      <c r="D105" s="10" t="s">
        <v>457</v>
      </c>
      <c r="E105" s="35">
        <f>0</f>
        <v>0</v>
      </c>
      <c r="F105" s="35">
        <v>1</v>
      </c>
      <c r="G105" s="36">
        <v>71094.81</v>
      </c>
      <c r="H105" s="36"/>
      <c r="I105" s="36"/>
      <c r="J105" s="36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418</v>
      </c>
      <c r="B106" s="10" t="s">
        <v>107</v>
      </c>
      <c r="C106" s="10" t="s">
        <v>70</v>
      </c>
      <c r="D106" s="10" t="s">
        <v>147</v>
      </c>
      <c r="E106" s="38"/>
      <c r="F106" s="38"/>
      <c r="G106" s="36">
        <v>3311</v>
      </c>
      <c r="H106" s="36"/>
      <c r="I106" s="36"/>
      <c r="J106" s="36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419</v>
      </c>
      <c r="B107" s="10" t="s">
        <v>67</v>
      </c>
      <c r="C107" s="10" t="s">
        <v>70</v>
      </c>
      <c r="D107" s="10" t="s">
        <v>22</v>
      </c>
      <c r="E107" s="38"/>
      <c r="F107" s="38"/>
      <c r="G107" s="36"/>
      <c r="H107" s="36"/>
      <c r="I107" s="36"/>
      <c r="J107" s="36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420</v>
      </c>
      <c r="B108" s="10" t="s">
        <v>108</v>
      </c>
      <c r="C108" s="10" t="s">
        <v>76</v>
      </c>
      <c r="D108" s="10">
        <f>E105/F105</f>
        <v>0</v>
      </c>
      <c r="E108" s="38"/>
      <c r="F108" s="38"/>
      <c r="G108" s="36"/>
      <c r="H108" s="36"/>
      <c r="I108" s="36"/>
      <c r="J108" s="36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>
      <c r="A109" s="23" t="s">
        <v>421</v>
      </c>
      <c r="B109" s="10" t="s">
        <v>106</v>
      </c>
      <c r="C109" s="10" t="s">
        <v>70</v>
      </c>
      <c r="D109" s="10" t="s">
        <v>385</v>
      </c>
      <c r="E109" s="38">
        <f>329.41</f>
        <v>329.41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ht="15.75">
      <c r="A110" s="23" t="s">
        <v>422</v>
      </c>
      <c r="B110" s="10" t="s">
        <v>107</v>
      </c>
      <c r="C110" s="10" t="s">
        <v>70</v>
      </c>
      <c r="D110" s="10" t="s">
        <v>21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15.75">
      <c r="A111" s="23" t="s">
        <v>423</v>
      </c>
      <c r="B111" s="10" t="s">
        <v>67</v>
      </c>
      <c r="C111" s="10" t="s">
        <v>70</v>
      </c>
      <c r="D111" s="10" t="s">
        <v>12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 t="s">
        <v>424</v>
      </c>
      <c r="B112" s="10" t="s">
        <v>108</v>
      </c>
      <c r="C112" s="10" t="s">
        <v>76</v>
      </c>
      <c r="D112" s="45">
        <f>E109/E2</f>
        <v>0.09000027321657879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>
      <c r="A113" s="23" t="s">
        <v>425</v>
      </c>
      <c r="B113" s="10" t="s">
        <v>106</v>
      </c>
      <c r="C113" s="10" t="s">
        <v>70</v>
      </c>
      <c r="D113" s="10" t="s">
        <v>386</v>
      </c>
      <c r="E113" s="38">
        <f>1278.68</f>
        <v>1278.68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426</v>
      </c>
      <c r="B114" s="10" t="s">
        <v>107</v>
      </c>
      <c r="C114" s="10" t="s">
        <v>70</v>
      </c>
      <c r="D114" s="10" t="s">
        <v>17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15.75">
      <c r="A115" s="23" t="s">
        <v>427</v>
      </c>
      <c r="B115" s="10" t="s">
        <v>67</v>
      </c>
      <c r="C115" s="10" t="s">
        <v>70</v>
      </c>
      <c r="D115" s="10" t="s">
        <v>12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428</v>
      </c>
      <c r="B116" s="10" t="s">
        <v>108</v>
      </c>
      <c r="C116" s="10" t="s">
        <v>76</v>
      </c>
      <c r="D116" s="45">
        <f>E113/E2</f>
        <v>0.3493565749569684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>
      <c r="A117" s="23" t="s">
        <v>429</v>
      </c>
      <c r="B117" s="10" t="s">
        <v>106</v>
      </c>
      <c r="C117" s="10" t="s">
        <v>70</v>
      </c>
      <c r="D117" s="10" t="s">
        <v>387</v>
      </c>
      <c r="E117" s="38">
        <f>730.673</f>
        <v>730.673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430</v>
      </c>
      <c r="B118" s="10" t="s">
        <v>107</v>
      </c>
      <c r="C118" s="10" t="s">
        <v>70</v>
      </c>
      <c r="D118" s="10" t="s">
        <v>17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15.75">
      <c r="A119" s="23" t="s">
        <v>431</v>
      </c>
      <c r="B119" s="10" t="s">
        <v>67</v>
      </c>
      <c r="C119" s="10" t="s">
        <v>70</v>
      </c>
      <c r="D119" s="10" t="s">
        <v>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432</v>
      </c>
      <c r="B120" s="10" t="s">
        <v>108</v>
      </c>
      <c r="C120" s="10" t="s">
        <v>76</v>
      </c>
      <c r="D120" s="45">
        <f>E117/E2</f>
        <v>0.19963197726838064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22" customFormat="1" ht="15.75">
      <c r="A121" s="39" t="s">
        <v>135</v>
      </c>
      <c r="B121" s="20" t="s">
        <v>104</v>
      </c>
      <c r="C121" s="20" t="s">
        <v>70</v>
      </c>
      <c r="D121" s="20" t="s">
        <v>57</v>
      </c>
      <c r="E121" s="38">
        <v>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s="11" customFormat="1" ht="15.75">
      <c r="A122" s="23" t="s">
        <v>136</v>
      </c>
      <c r="B122" s="10" t="s">
        <v>105</v>
      </c>
      <c r="C122" s="10" t="s">
        <v>76</v>
      </c>
      <c r="D122" s="10">
        <v>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31.5">
      <c r="A123" s="23" t="s">
        <v>137</v>
      </c>
      <c r="B123" s="10" t="s">
        <v>106</v>
      </c>
      <c r="C123" s="10" t="s">
        <v>70</v>
      </c>
      <c r="D123" s="10" t="s">
        <v>57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138</v>
      </c>
      <c r="B124" s="10" t="s">
        <v>107</v>
      </c>
      <c r="C124" s="10" t="s">
        <v>70</v>
      </c>
      <c r="D124" s="10" t="s">
        <v>27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15.75">
      <c r="A125" s="23" t="s">
        <v>139</v>
      </c>
      <c r="B125" s="10" t="s">
        <v>67</v>
      </c>
      <c r="C125" s="10" t="s">
        <v>70</v>
      </c>
      <c r="D125" s="10" t="s">
        <v>12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140</v>
      </c>
      <c r="B126" s="10" t="s">
        <v>108</v>
      </c>
      <c r="C126" s="10" t="s">
        <v>76</v>
      </c>
      <c r="D126" s="25">
        <f>E121/E2</f>
        <v>0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22" customFormat="1" ht="15.75">
      <c r="A127" s="39" t="s">
        <v>141</v>
      </c>
      <c r="B127" s="20" t="s">
        <v>104</v>
      </c>
      <c r="C127" s="20" t="s">
        <v>70</v>
      </c>
      <c r="D127" s="20" t="s">
        <v>23</v>
      </c>
      <c r="E127" s="38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s="11" customFormat="1" ht="15.75">
      <c r="A128" s="23" t="s">
        <v>142</v>
      </c>
      <c r="B128" s="10" t="s">
        <v>105</v>
      </c>
      <c r="C128" s="10" t="s">
        <v>76</v>
      </c>
      <c r="D128" s="10">
        <f>E128</f>
        <v>53821.04</v>
      </c>
      <c r="E128" s="38">
        <v>53821.04</v>
      </c>
      <c r="F128" s="38" t="s">
        <v>338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>
      <c r="A129" s="23" t="s">
        <v>143</v>
      </c>
      <c r="B129" s="10" t="s">
        <v>106</v>
      </c>
      <c r="C129" s="10" t="s">
        <v>70</v>
      </c>
      <c r="D129" s="10" t="s">
        <v>7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144</v>
      </c>
      <c r="B130" s="10" t="s">
        <v>107</v>
      </c>
      <c r="C130" s="10" t="s">
        <v>70</v>
      </c>
      <c r="D130" s="10" t="s">
        <v>20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15.75">
      <c r="A131" s="23" t="s">
        <v>145</v>
      </c>
      <c r="B131" s="10" t="s">
        <v>67</v>
      </c>
      <c r="C131" s="10" t="s">
        <v>70</v>
      </c>
      <c r="D131" s="10" t="s">
        <v>12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146</v>
      </c>
      <c r="B132" s="10" t="s">
        <v>108</v>
      </c>
      <c r="C132" s="10" t="s">
        <v>76</v>
      </c>
      <c r="D132" s="25">
        <f>E128/E2</f>
        <v>14.704800415289201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22" customFormat="1" ht="31.5">
      <c r="A133" s="39" t="s">
        <v>148</v>
      </c>
      <c r="B133" s="20" t="s">
        <v>104</v>
      </c>
      <c r="C133" s="20" t="s">
        <v>70</v>
      </c>
      <c r="D133" s="20" t="s">
        <v>58</v>
      </c>
      <c r="E133" s="38"/>
      <c r="F133" s="26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s="11" customFormat="1" ht="15.75">
      <c r="A134" s="23" t="s">
        <v>149</v>
      </c>
      <c r="B134" s="10" t="s">
        <v>105</v>
      </c>
      <c r="C134" s="10" t="s">
        <v>76</v>
      </c>
      <c r="D134" s="10">
        <f>E135</f>
        <v>5043.8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31.5">
      <c r="A135" s="23" t="s">
        <v>150</v>
      </c>
      <c r="B135" s="10" t="s">
        <v>106</v>
      </c>
      <c r="C135" s="10" t="s">
        <v>70</v>
      </c>
      <c r="D135" s="10" t="s">
        <v>58</v>
      </c>
      <c r="E135" s="38">
        <f>5043.8</f>
        <v>5043.8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151</v>
      </c>
      <c r="B136" s="10" t="s">
        <v>107</v>
      </c>
      <c r="C136" s="10" t="s">
        <v>70</v>
      </c>
      <c r="D136" s="10" t="s">
        <v>147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15.75">
      <c r="A137" s="23" t="s">
        <v>152</v>
      </c>
      <c r="B137" s="10" t="s">
        <v>67</v>
      </c>
      <c r="C137" s="10" t="s">
        <v>70</v>
      </c>
      <c r="D137" s="10" t="s">
        <v>12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153</v>
      </c>
      <c r="B138" s="10" t="s">
        <v>108</v>
      </c>
      <c r="C138" s="10" t="s">
        <v>76</v>
      </c>
      <c r="D138" s="25">
        <f>E135/E2</f>
        <v>1.3780497800606542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22" customFormat="1" ht="31.5">
      <c r="A139" s="39" t="s">
        <v>155</v>
      </c>
      <c r="B139" s="20" t="s">
        <v>104</v>
      </c>
      <c r="C139" s="20" t="s">
        <v>70</v>
      </c>
      <c r="D139" s="20" t="s">
        <v>59</v>
      </c>
      <c r="E139" s="38">
        <v>762.94</v>
      </c>
      <c r="F139" s="21" t="s">
        <v>336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s="11" customFormat="1" ht="15.75">
      <c r="A140" s="23" t="s">
        <v>156</v>
      </c>
      <c r="B140" s="10" t="s">
        <v>105</v>
      </c>
      <c r="C140" s="10" t="s">
        <v>76</v>
      </c>
      <c r="D140" s="10">
        <f>E139</f>
        <v>762.94</v>
      </c>
      <c r="E140" s="38"/>
      <c r="F140" s="38">
        <v>48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>
      <c r="A141" s="23" t="s">
        <v>157</v>
      </c>
      <c r="B141" s="10" t="s">
        <v>106</v>
      </c>
      <c r="C141" s="10" t="s">
        <v>70</v>
      </c>
      <c r="D141" s="10" t="s">
        <v>59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158</v>
      </c>
      <c r="B142" s="10" t="s">
        <v>107</v>
      </c>
      <c r="C142" s="10" t="s">
        <v>70</v>
      </c>
      <c r="D142" s="10" t="s">
        <v>154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15.75">
      <c r="A143" s="23" t="s">
        <v>159</v>
      </c>
      <c r="B143" s="10" t="s">
        <v>67</v>
      </c>
      <c r="C143" s="10" t="s">
        <v>70</v>
      </c>
      <c r="D143" s="10" t="s">
        <v>22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160</v>
      </c>
      <c r="B144" s="10" t="s">
        <v>108</v>
      </c>
      <c r="C144" s="10" t="s">
        <v>76</v>
      </c>
      <c r="D144" s="25">
        <f>E139/F140</f>
        <v>15.894583333333335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2" customFormat="1" ht="15.75">
      <c r="A145" s="39" t="s">
        <v>161</v>
      </c>
      <c r="B145" s="20" t="s">
        <v>104</v>
      </c>
      <c r="C145" s="20" t="s">
        <v>70</v>
      </c>
      <c r="D145" s="20" t="s">
        <v>24</v>
      </c>
      <c r="E145" s="38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11" customFormat="1" ht="15.75">
      <c r="A146" s="23" t="s">
        <v>162</v>
      </c>
      <c r="B146" s="10" t="s">
        <v>105</v>
      </c>
      <c r="C146" s="10" t="s">
        <v>76</v>
      </c>
      <c r="D146" s="10">
        <f>E147+E151</f>
        <v>58743.83</v>
      </c>
      <c r="E146" s="38"/>
      <c r="F146" s="2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31.5">
      <c r="A147" s="23" t="s">
        <v>163</v>
      </c>
      <c r="B147" s="10" t="s">
        <v>106</v>
      </c>
      <c r="C147" s="10" t="s">
        <v>70</v>
      </c>
      <c r="D147" s="10" t="s">
        <v>6</v>
      </c>
      <c r="E147" s="34">
        <f>'[1]Управл 2017'!$V$10</f>
        <v>18537.86</v>
      </c>
      <c r="F147" s="21" t="s">
        <v>338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164</v>
      </c>
      <c r="B148" s="10" t="s">
        <v>107</v>
      </c>
      <c r="C148" s="10" t="s">
        <v>70</v>
      </c>
      <c r="D148" s="10" t="s">
        <v>25</v>
      </c>
      <c r="E148" s="38"/>
      <c r="F148" s="2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15.75">
      <c r="A149" s="23" t="s">
        <v>165</v>
      </c>
      <c r="B149" s="10" t="s">
        <v>67</v>
      </c>
      <c r="C149" s="10" t="s">
        <v>70</v>
      </c>
      <c r="D149" s="10" t="s">
        <v>12</v>
      </c>
      <c r="E149" s="38"/>
      <c r="F149" s="2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166</v>
      </c>
      <c r="B150" s="10" t="s">
        <v>108</v>
      </c>
      <c r="C150" s="10" t="s">
        <v>76</v>
      </c>
      <c r="D150" s="25">
        <f>E147/E2</f>
        <v>5.064850687139696</v>
      </c>
      <c r="E150" s="38"/>
      <c r="F150" s="2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31.5">
      <c r="A151" s="23" t="s">
        <v>167</v>
      </c>
      <c r="B151" s="10" t="s">
        <v>106</v>
      </c>
      <c r="C151" s="10" t="s">
        <v>70</v>
      </c>
      <c r="D151" s="10" t="s">
        <v>5</v>
      </c>
      <c r="E151" s="34">
        <f>'[1]Управл 2017'!$Z$10</f>
        <v>40205.97</v>
      </c>
      <c r="F151" s="21" t="s">
        <v>338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168</v>
      </c>
      <c r="B152" s="10" t="s">
        <v>107</v>
      </c>
      <c r="C152" s="10" t="s">
        <v>70</v>
      </c>
      <c r="D152" s="10" t="s">
        <v>20</v>
      </c>
      <c r="E152" s="38"/>
      <c r="F152" s="2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15.75">
      <c r="A153" s="23" t="s">
        <v>169</v>
      </c>
      <c r="B153" s="10" t="s">
        <v>67</v>
      </c>
      <c r="C153" s="10" t="s">
        <v>70</v>
      </c>
      <c r="D153" s="10" t="s">
        <v>12</v>
      </c>
      <c r="E153" s="38"/>
      <c r="F153" s="2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170</v>
      </c>
      <c r="B154" s="10" t="s">
        <v>108</v>
      </c>
      <c r="C154" s="10" t="s">
        <v>76</v>
      </c>
      <c r="D154" s="25">
        <f>E151/E2</f>
        <v>10.984937570011748</v>
      </c>
      <c r="E154" s="38"/>
      <c r="F154" s="2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2" customFormat="1" ht="47.25">
      <c r="A155" s="39" t="s">
        <v>172</v>
      </c>
      <c r="B155" s="20" t="s">
        <v>104</v>
      </c>
      <c r="C155" s="20" t="s">
        <v>70</v>
      </c>
      <c r="D155" s="20" t="s">
        <v>26</v>
      </c>
      <c r="E155" s="38"/>
      <c r="F155" s="10" t="s">
        <v>337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s="11" customFormat="1" ht="15.75">
      <c r="A156" s="23" t="s">
        <v>173</v>
      </c>
      <c r="B156" s="10" t="s">
        <v>105</v>
      </c>
      <c r="C156" s="10" t="s">
        <v>76</v>
      </c>
      <c r="D156" s="10">
        <f>E157+E161</f>
        <v>225.99</v>
      </c>
      <c r="E156" s="38"/>
      <c r="F156" s="10">
        <v>403.8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31.5">
      <c r="A157" s="23" t="s">
        <v>174</v>
      </c>
      <c r="B157" s="10" t="s">
        <v>106</v>
      </c>
      <c r="C157" s="10" t="s">
        <v>70</v>
      </c>
      <c r="D157" s="10" t="s">
        <v>9</v>
      </c>
      <c r="E157" s="38">
        <v>0</v>
      </c>
      <c r="F157" s="4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175</v>
      </c>
      <c r="B158" s="10" t="s">
        <v>107</v>
      </c>
      <c r="C158" s="10" t="s">
        <v>70</v>
      </c>
      <c r="D158" s="10" t="s">
        <v>27</v>
      </c>
      <c r="E158" s="38"/>
      <c r="F158" s="47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15.75">
      <c r="A159" s="23" t="s">
        <v>176</v>
      </c>
      <c r="B159" s="10" t="s">
        <v>67</v>
      </c>
      <c r="C159" s="10" t="s">
        <v>70</v>
      </c>
      <c r="D159" s="10" t="s">
        <v>171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31.5">
      <c r="A160" s="23" t="s">
        <v>177</v>
      </c>
      <c r="B160" s="10" t="s">
        <v>108</v>
      </c>
      <c r="C160" s="10" t="s">
        <v>76</v>
      </c>
      <c r="D160" s="25">
        <f>E157/F156</f>
        <v>0</v>
      </c>
      <c r="E160" s="38"/>
      <c r="F160" s="10" t="s">
        <v>337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31.5">
      <c r="A161" s="23" t="s">
        <v>178</v>
      </c>
      <c r="B161" s="10" t="s">
        <v>106</v>
      </c>
      <c r="C161" s="10" t="s">
        <v>70</v>
      </c>
      <c r="D161" s="10" t="s">
        <v>8</v>
      </c>
      <c r="E161" s="38">
        <f>225.99</f>
        <v>225.99</v>
      </c>
      <c r="F161" s="10">
        <f>F156</f>
        <v>403.8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179</v>
      </c>
      <c r="B162" s="10" t="s">
        <v>107</v>
      </c>
      <c r="C162" s="10" t="s">
        <v>70</v>
      </c>
      <c r="D162" s="10" t="s">
        <v>28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15.75">
      <c r="A163" s="23" t="s">
        <v>180</v>
      </c>
      <c r="B163" s="10" t="s">
        <v>67</v>
      </c>
      <c r="C163" s="10" t="s">
        <v>70</v>
      </c>
      <c r="D163" s="10" t="s">
        <v>171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 t="s">
        <v>181</v>
      </c>
      <c r="B164" s="10" t="s">
        <v>108</v>
      </c>
      <c r="C164" s="10" t="s">
        <v>76</v>
      </c>
      <c r="D164" s="25">
        <f>E161/F161</f>
        <v>0.5596582466567608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2" customFormat="1" ht="63">
      <c r="A165" s="39" t="s">
        <v>182</v>
      </c>
      <c r="B165" s="20" t="s">
        <v>104</v>
      </c>
      <c r="C165" s="20" t="s">
        <v>70</v>
      </c>
      <c r="D165" s="20" t="s">
        <v>29</v>
      </c>
      <c r="E165" s="38"/>
      <c r="F165" s="38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s="11" customFormat="1" ht="15.75">
      <c r="A166" s="23" t="s">
        <v>183</v>
      </c>
      <c r="B166" s="10" t="s">
        <v>105</v>
      </c>
      <c r="C166" s="10" t="s">
        <v>76</v>
      </c>
      <c r="D166" s="37">
        <f>E167+E171+E179+E183+E187+E191+E195+E199+E203+E207+E211+E215+E219+E175</f>
        <v>96752.48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>
      <c r="A167" s="23" t="s">
        <v>184</v>
      </c>
      <c r="B167" s="10" t="s">
        <v>106</v>
      </c>
      <c r="C167" s="10" t="s">
        <v>70</v>
      </c>
      <c r="D167" s="10" t="s">
        <v>30</v>
      </c>
      <c r="E167" s="38">
        <f>1894.59</f>
        <v>1894.59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185</v>
      </c>
      <c r="B168" s="10" t="s">
        <v>107</v>
      </c>
      <c r="C168" s="10" t="s">
        <v>70</v>
      </c>
      <c r="D168" s="10" t="s">
        <v>25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15.75">
      <c r="A169" s="23" t="s">
        <v>186</v>
      </c>
      <c r="B169" s="10" t="s">
        <v>67</v>
      </c>
      <c r="C169" s="10" t="s">
        <v>70</v>
      </c>
      <c r="D169" s="10" t="s">
        <v>12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187</v>
      </c>
      <c r="B170" s="10" t="s">
        <v>108</v>
      </c>
      <c r="C170" s="10" t="s">
        <v>76</v>
      </c>
      <c r="D170" s="25">
        <f>E167/E2</f>
        <v>0.5176333979945903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>
      <c r="A171" s="23" t="s">
        <v>188</v>
      </c>
      <c r="B171" s="10" t="s">
        <v>106</v>
      </c>
      <c r="C171" s="10" t="s">
        <v>70</v>
      </c>
      <c r="D171" s="10" t="s">
        <v>31</v>
      </c>
      <c r="E171" s="34">
        <v>8729.34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189</v>
      </c>
      <c r="B172" s="10" t="s">
        <v>107</v>
      </c>
      <c r="C172" s="10" t="s">
        <v>70</v>
      </c>
      <c r="D172" s="10" t="s">
        <v>32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15.75">
      <c r="A173" s="23" t="s">
        <v>190</v>
      </c>
      <c r="B173" s="10" t="s">
        <v>67</v>
      </c>
      <c r="C173" s="10" t="s">
        <v>70</v>
      </c>
      <c r="D173" s="10" t="s">
        <v>12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191</v>
      </c>
      <c r="B174" s="10" t="s">
        <v>108</v>
      </c>
      <c r="C174" s="10" t="s">
        <v>76</v>
      </c>
      <c r="D174" s="25">
        <f>E171/E2</f>
        <v>2.385000409824868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>
      <c r="A175" s="23"/>
      <c r="B175" s="10" t="s">
        <v>106</v>
      </c>
      <c r="C175" s="10" t="s">
        <v>70</v>
      </c>
      <c r="D175" s="25" t="s">
        <v>459</v>
      </c>
      <c r="E175" s="38">
        <v>1754.1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/>
      <c r="B176" s="10" t="s">
        <v>107</v>
      </c>
      <c r="C176" s="10" t="s">
        <v>70</v>
      </c>
      <c r="D176" s="25" t="s">
        <v>27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15.75">
      <c r="A177" s="23"/>
      <c r="B177" s="10" t="s">
        <v>67</v>
      </c>
      <c r="C177" s="10" t="s">
        <v>70</v>
      </c>
      <c r="D177" s="25" t="s">
        <v>12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/>
      <c r="B178" s="10" t="s">
        <v>108</v>
      </c>
      <c r="C178" s="10" t="s">
        <v>76</v>
      </c>
      <c r="D178" s="25">
        <f>E175/E2</f>
        <v>0.4792492008415071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>
      <c r="A179" s="23" t="s">
        <v>192</v>
      </c>
      <c r="B179" s="10" t="s">
        <v>106</v>
      </c>
      <c r="C179" s="10" t="s">
        <v>70</v>
      </c>
      <c r="D179" s="10" t="s">
        <v>3</v>
      </c>
      <c r="E179" s="38">
        <f>2851.77</f>
        <v>2851.77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193</v>
      </c>
      <c r="B180" s="10" t="s">
        <v>107</v>
      </c>
      <c r="C180" s="10" t="s">
        <v>70</v>
      </c>
      <c r="D180" s="10" t="s">
        <v>33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15.75">
      <c r="A181" s="23" t="s">
        <v>194</v>
      </c>
      <c r="B181" s="10" t="s">
        <v>67</v>
      </c>
      <c r="C181" s="10" t="s">
        <v>70</v>
      </c>
      <c r="D181" s="10" t="s">
        <v>12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195</v>
      </c>
      <c r="B182" s="10" t="s">
        <v>108</v>
      </c>
      <c r="C182" s="10" t="s">
        <v>76</v>
      </c>
      <c r="D182" s="25">
        <f>E179/E2</f>
        <v>0.7791508428731455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>
      <c r="A183" s="23" t="s">
        <v>196</v>
      </c>
      <c r="B183" s="10" t="s">
        <v>106</v>
      </c>
      <c r="C183" s="10" t="s">
        <v>70</v>
      </c>
      <c r="D183" s="10" t="s">
        <v>2</v>
      </c>
      <c r="E183" s="38">
        <f>30831.88</f>
        <v>30831.88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 t="s">
        <v>197</v>
      </c>
      <c r="B184" s="10" t="s">
        <v>107</v>
      </c>
      <c r="C184" s="10" t="s">
        <v>70</v>
      </c>
      <c r="D184" s="10" t="s">
        <v>34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15.75">
      <c r="A185" s="23" t="s">
        <v>198</v>
      </c>
      <c r="B185" s="10" t="s">
        <v>67</v>
      </c>
      <c r="C185" s="10" t="s">
        <v>70</v>
      </c>
      <c r="D185" s="10" t="s">
        <v>12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 t="s">
        <v>199</v>
      </c>
      <c r="B186" s="10" t="s">
        <v>108</v>
      </c>
      <c r="C186" s="10" t="s">
        <v>76</v>
      </c>
      <c r="D186" s="25">
        <f>E183/E2</f>
        <v>8.423780771017185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47.25">
      <c r="A187" s="23" t="s">
        <v>200</v>
      </c>
      <c r="B187" s="10" t="s">
        <v>106</v>
      </c>
      <c r="C187" s="10" t="s">
        <v>70</v>
      </c>
      <c r="D187" s="10" t="s">
        <v>35</v>
      </c>
      <c r="E187" s="38">
        <f>12722.97+11721.98</f>
        <v>24444.949999999997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201</v>
      </c>
      <c r="B188" s="10" t="s">
        <v>107</v>
      </c>
      <c r="C188" s="10" t="s">
        <v>70</v>
      </c>
      <c r="D188" s="10" t="s">
        <v>36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15.75">
      <c r="A189" s="23" t="s">
        <v>202</v>
      </c>
      <c r="B189" s="10" t="s">
        <v>67</v>
      </c>
      <c r="C189" s="10" t="s">
        <v>70</v>
      </c>
      <c r="D189" s="10" t="s">
        <v>12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203</v>
      </c>
      <c r="B190" s="10" t="s">
        <v>108</v>
      </c>
      <c r="C190" s="10" t="s">
        <v>76</v>
      </c>
      <c r="D190" s="25">
        <f>E187/E2</f>
        <v>6.678765607497063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>
      <c r="A191" s="23" t="s">
        <v>204</v>
      </c>
      <c r="B191" s="10" t="s">
        <v>106</v>
      </c>
      <c r="C191" s="10" t="s">
        <v>70</v>
      </c>
      <c r="D191" s="10" t="s">
        <v>37</v>
      </c>
      <c r="E191" s="38">
        <v>12466.3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>
      <c r="A192" s="23" t="s">
        <v>205</v>
      </c>
      <c r="B192" s="10" t="s">
        <v>107</v>
      </c>
      <c r="C192" s="10" t="s">
        <v>70</v>
      </c>
      <c r="D192" s="10" t="s">
        <v>38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>
      <c r="A193" s="23" t="s">
        <v>206</v>
      </c>
      <c r="B193" s="10" t="s">
        <v>67</v>
      </c>
      <c r="C193" s="10" t="s">
        <v>70</v>
      </c>
      <c r="D193" s="10" t="s">
        <v>12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>
      <c r="A194" s="23" t="s">
        <v>207</v>
      </c>
      <c r="B194" s="10" t="s">
        <v>108</v>
      </c>
      <c r="C194" s="10" t="s">
        <v>76</v>
      </c>
      <c r="D194" s="25">
        <f>E191/E2</f>
        <v>3.4059998360700527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>
      <c r="A195" s="23" t="s">
        <v>208</v>
      </c>
      <c r="B195" s="10" t="s">
        <v>106</v>
      </c>
      <c r="C195" s="10" t="s">
        <v>70</v>
      </c>
      <c r="D195" s="10" t="s">
        <v>39</v>
      </c>
      <c r="E195" s="38">
        <f>6328.31</f>
        <v>6328.31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5.75">
      <c r="A196" s="23" t="s">
        <v>209</v>
      </c>
      <c r="B196" s="10" t="s">
        <v>107</v>
      </c>
      <c r="C196" s="10" t="s">
        <v>70</v>
      </c>
      <c r="D196" s="10" t="s">
        <v>27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15.75">
      <c r="A197" s="23" t="s">
        <v>210</v>
      </c>
      <c r="B197" s="10" t="s">
        <v>67</v>
      </c>
      <c r="C197" s="10" t="s">
        <v>70</v>
      </c>
      <c r="D197" s="10" t="s">
        <v>12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211</v>
      </c>
      <c r="B198" s="10" t="s">
        <v>108</v>
      </c>
      <c r="C198" s="10" t="s">
        <v>76</v>
      </c>
      <c r="D198" s="25">
        <f>E195/E2</f>
        <v>1.7289992076719216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>
      <c r="A199" s="23" t="s">
        <v>212</v>
      </c>
      <c r="B199" s="10" t="s">
        <v>106</v>
      </c>
      <c r="C199" s="10" t="s">
        <v>70</v>
      </c>
      <c r="D199" s="10" t="s">
        <v>40</v>
      </c>
      <c r="E199" s="38">
        <f>4952.12</f>
        <v>4952.12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 t="s">
        <v>213</v>
      </c>
      <c r="B200" s="10" t="s">
        <v>107</v>
      </c>
      <c r="C200" s="10" t="s">
        <v>70</v>
      </c>
      <c r="D200" s="10" t="s">
        <v>34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15.75">
      <c r="A201" s="23" t="s">
        <v>214</v>
      </c>
      <c r="B201" s="10" t="s">
        <v>67</v>
      </c>
      <c r="C201" s="10" t="s">
        <v>70</v>
      </c>
      <c r="D201" s="10" t="s">
        <v>12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 t="s">
        <v>215</v>
      </c>
      <c r="B202" s="10" t="s">
        <v>108</v>
      </c>
      <c r="C202" s="10" t="s">
        <v>76</v>
      </c>
      <c r="D202" s="25">
        <f>E199/E2</f>
        <v>1.3530012841179202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31.5">
      <c r="A203" s="23" t="s">
        <v>351</v>
      </c>
      <c r="B203" s="10" t="s">
        <v>106</v>
      </c>
      <c r="C203" s="10" t="s">
        <v>70</v>
      </c>
      <c r="D203" s="10" t="s">
        <v>333</v>
      </c>
      <c r="E203" s="38">
        <v>2499.12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5.75">
      <c r="A204" s="23" t="s">
        <v>352</v>
      </c>
      <c r="B204" s="10" t="s">
        <v>107</v>
      </c>
      <c r="C204" s="10" t="s">
        <v>70</v>
      </c>
      <c r="D204" s="10" t="s">
        <v>38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15.75">
      <c r="A205" s="23" t="s">
        <v>353</v>
      </c>
      <c r="B205" s="10" t="s">
        <v>67</v>
      </c>
      <c r="C205" s="10" t="s">
        <v>70</v>
      </c>
      <c r="D205" s="10" t="s">
        <v>12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354</v>
      </c>
      <c r="B206" s="10" t="s">
        <v>108</v>
      </c>
      <c r="C206" s="10" t="s">
        <v>76</v>
      </c>
      <c r="D206" s="25">
        <f>E203/E2</f>
        <v>0.682801016365673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31.5">
      <c r="A207" s="23" t="s">
        <v>355</v>
      </c>
      <c r="B207" s="10" t="s">
        <v>106</v>
      </c>
      <c r="C207" s="10" t="s">
        <v>70</v>
      </c>
      <c r="D207" s="25" t="s">
        <v>332</v>
      </c>
      <c r="E207" s="38">
        <v>0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356</v>
      </c>
      <c r="B208" s="10" t="s">
        <v>107</v>
      </c>
      <c r="C208" s="10" t="s">
        <v>70</v>
      </c>
      <c r="D208" s="25" t="s">
        <v>34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15.75">
      <c r="A209" s="23" t="s">
        <v>357</v>
      </c>
      <c r="B209" s="10" t="s">
        <v>67</v>
      </c>
      <c r="C209" s="10" t="s">
        <v>70</v>
      </c>
      <c r="D209" s="25" t="s">
        <v>12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358</v>
      </c>
      <c r="B210" s="10" t="s">
        <v>108</v>
      </c>
      <c r="C210" s="10" t="s">
        <v>76</v>
      </c>
      <c r="D210" s="25">
        <f>E207/E2</f>
        <v>0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31.5">
      <c r="A211" s="23" t="s">
        <v>359</v>
      </c>
      <c r="B211" s="10" t="s">
        <v>106</v>
      </c>
      <c r="C211" s="10" t="s">
        <v>70</v>
      </c>
      <c r="D211" s="25" t="s">
        <v>334</v>
      </c>
      <c r="E211" s="38">
        <v>0</v>
      </c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360</v>
      </c>
      <c r="B212" s="10" t="s">
        <v>107</v>
      </c>
      <c r="C212" s="10" t="s">
        <v>70</v>
      </c>
      <c r="D212" s="25" t="s">
        <v>27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15.75">
      <c r="A213" s="23" t="s">
        <v>361</v>
      </c>
      <c r="B213" s="10" t="s">
        <v>67</v>
      </c>
      <c r="C213" s="10" t="s">
        <v>70</v>
      </c>
      <c r="D213" s="25" t="s">
        <v>12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362</v>
      </c>
      <c r="B214" s="10" t="s">
        <v>108</v>
      </c>
      <c r="C214" s="10" t="s">
        <v>76</v>
      </c>
      <c r="D214" s="25">
        <f>E211/E2</f>
        <v>0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31.5">
      <c r="A215" s="23" t="s">
        <v>363</v>
      </c>
      <c r="B215" s="10" t="s">
        <v>106</v>
      </c>
      <c r="C215" s="10" t="s">
        <v>70</v>
      </c>
      <c r="D215" s="25" t="s">
        <v>331</v>
      </c>
      <c r="E215" s="38">
        <v>0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364</v>
      </c>
      <c r="B216" s="10" t="s">
        <v>107</v>
      </c>
      <c r="C216" s="10" t="s">
        <v>70</v>
      </c>
      <c r="D216" s="25" t="s">
        <v>27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15.75">
      <c r="A217" s="23" t="s">
        <v>365</v>
      </c>
      <c r="B217" s="10" t="s">
        <v>67</v>
      </c>
      <c r="C217" s="10" t="s">
        <v>70</v>
      </c>
      <c r="D217" s="25" t="s">
        <v>12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366</v>
      </c>
      <c r="B218" s="10" t="s">
        <v>108</v>
      </c>
      <c r="C218" s="10" t="s">
        <v>76</v>
      </c>
      <c r="D218" s="25">
        <f>E215/E2</f>
        <v>0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31.5">
      <c r="A219" s="23" t="s">
        <v>433</v>
      </c>
      <c r="B219" s="10" t="s">
        <v>106</v>
      </c>
      <c r="C219" s="10" t="s">
        <v>70</v>
      </c>
      <c r="D219" s="10" t="s">
        <v>328</v>
      </c>
      <c r="E219" s="38"/>
      <c r="F219" s="28"/>
      <c r="G219" s="29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434</v>
      </c>
      <c r="B220" s="10" t="s">
        <v>107</v>
      </c>
      <c r="C220" s="10" t="s">
        <v>70</v>
      </c>
      <c r="D220" s="10" t="s">
        <v>27</v>
      </c>
      <c r="E220" s="38"/>
      <c r="F220" s="27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15.75">
      <c r="A221" s="23" t="s">
        <v>435</v>
      </c>
      <c r="B221" s="10" t="s">
        <v>67</v>
      </c>
      <c r="C221" s="10" t="s">
        <v>70</v>
      </c>
      <c r="D221" s="10" t="s">
        <v>12</v>
      </c>
      <c r="E221" s="38">
        <v>0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436</v>
      </c>
      <c r="B222" s="10" t="s">
        <v>108</v>
      </c>
      <c r="C222" s="10" t="s">
        <v>76</v>
      </c>
      <c r="D222" s="25">
        <f>E221/E2</f>
        <v>0</v>
      </c>
      <c r="E222" s="38">
        <v>0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47.25">
      <c r="A223" s="39" t="s">
        <v>216</v>
      </c>
      <c r="B223" s="20" t="s">
        <v>104</v>
      </c>
      <c r="C223" s="20" t="s">
        <v>70</v>
      </c>
      <c r="D223" s="20" t="s">
        <v>41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ht="15.75">
      <c r="A224" s="23" t="s">
        <v>217</v>
      </c>
      <c r="B224" s="10" t="s">
        <v>105</v>
      </c>
      <c r="C224" s="10" t="s">
        <v>76</v>
      </c>
      <c r="D224" s="37">
        <f>E225+E229+E233+E237+E241+E245+E249+E253+E257+E261+E265</f>
        <v>78297.06509999999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>
      <c r="A225" s="23" t="s">
        <v>218</v>
      </c>
      <c r="B225" s="10" t="s">
        <v>106</v>
      </c>
      <c r="C225" s="10" t="s">
        <v>70</v>
      </c>
      <c r="D225" s="10" t="s">
        <v>42</v>
      </c>
      <c r="E225" s="38">
        <f>2148.426</f>
        <v>2148.426</v>
      </c>
      <c r="F225" s="38">
        <v>1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ht="15.75">
      <c r="A226" s="23" t="s">
        <v>219</v>
      </c>
      <c r="B226" s="10" t="s">
        <v>107</v>
      </c>
      <c r="C226" s="10" t="s">
        <v>70</v>
      </c>
      <c r="D226" s="10" t="s">
        <v>43</v>
      </c>
      <c r="E226" s="38"/>
      <c r="F226" s="38" t="s">
        <v>374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ht="15.75">
      <c r="A227" s="23" t="s">
        <v>220</v>
      </c>
      <c r="B227" s="10" t="s">
        <v>67</v>
      </c>
      <c r="C227" s="10" t="s">
        <v>70</v>
      </c>
      <c r="D227" s="10" t="s">
        <v>22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ht="15.75">
      <c r="A228" s="23" t="s">
        <v>221</v>
      </c>
      <c r="B228" s="10" t="s">
        <v>108</v>
      </c>
      <c r="C228" s="10" t="s">
        <v>76</v>
      </c>
      <c r="D228" s="25">
        <f>E225/F225</f>
        <v>2148.426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>
      <c r="A229" s="23" t="s">
        <v>222</v>
      </c>
      <c r="B229" s="10" t="s">
        <v>106</v>
      </c>
      <c r="C229" s="10" t="s">
        <v>70</v>
      </c>
      <c r="D229" s="10" t="s">
        <v>460</v>
      </c>
      <c r="E229" s="34">
        <f>9734.0691</f>
        <v>9734.0691</v>
      </c>
      <c r="F229" s="38">
        <v>1</v>
      </c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ht="15.75">
      <c r="A230" s="23" t="s">
        <v>223</v>
      </c>
      <c r="B230" s="10" t="s">
        <v>107</v>
      </c>
      <c r="C230" s="10" t="s">
        <v>70</v>
      </c>
      <c r="D230" s="10" t="s">
        <v>43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ht="15.75">
      <c r="A231" s="23" t="s">
        <v>224</v>
      </c>
      <c r="B231" s="10" t="s">
        <v>67</v>
      </c>
      <c r="C231" s="10" t="s">
        <v>70</v>
      </c>
      <c r="D231" s="10" t="s">
        <v>22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ht="15.75">
      <c r="A232" s="23" t="s">
        <v>225</v>
      </c>
      <c r="B232" s="10" t="s">
        <v>108</v>
      </c>
      <c r="C232" s="10" t="s">
        <v>76</v>
      </c>
      <c r="D232" s="25">
        <f>E229/F229</f>
        <v>9734.0691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>
      <c r="A233" s="23" t="s">
        <v>226</v>
      </c>
      <c r="B233" s="10" t="s">
        <v>106</v>
      </c>
      <c r="C233" s="10" t="s">
        <v>70</v>
      </c>
      <c r="D233" s="10" t="s">
        <v>44</v>
      </c>
      <c r="E233" s="38">
        <v>4585.69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ht="15.75">
      <c r="A234" s="23" t="s">
        <v>227</v>
      </c>
      <c r="B234" s="10" t="s">
        <v>107</v>
      </c>
      <c r="C234" s="10" t="s">
        <v>70</v>
      </c>
      <c r="D234" s="10" t="s">
        <v>27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ht="15.75">
      <c r="A235" s="23" t="s">
        <v>228</v>
      </c>
      <c r="B235" s="10" t="s">
        <v>67</v>
      </c>
      <c r="C235" s="10" t="s">
        <v>70</v>
      </c>
      <c r="D235" s="10" t="s">
        <v>12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ht="15.75">
      <c r="A236" s="23" t="s">
        <v>229</v>
      </c>
      <c r="B236" s="10" t="s">
        <v>108</v>
      </c>
      <c r="C236" s="10" t="s">
        <v>76</v>
      </c>
      <c r="D236" s="25">
        <f>E233/E2</f>
        <v>1.2528865331548318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31.5">
      <c r="A237" s="23" t="s">
        <v>230</v>
      </c>
      <c r="B237" s="10" t="s">
        <v>106</v>
      </c>
      <c r="C237" s="10" t="s">
        <v>70</v>
      </c>
      <c r="D237" s="10" t="s">
        <v>45</v>
      </c>
      <c r="E237" s="38">
        <v>1152.53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1" customFormat="1" ht="15.75">
      <c r="A238" s="23" t="s">
        <v>231</v>
      </c>
      <c r="B238" s="10" t="s">
        <v>107</v>
      </c>
      <c r="C238" s="10" t="s">
        <v>70</v>
      </c>
      <c r="D238" s="10" t="s">
        <v>27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1" customFormat="1" ht="15.75">
      <c r="A239" s="23" t="s">
        <v>232</v>
      </c>
      <c r="B239" s="10" t="s">
        <v>67</v>
      </c>
      <c r="C239" s="10" t="s">
        <v>70</v>
      </c>
      <c r="D239" s="10" t="s">
        <v>12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1" customFormat="1" ht="15.75">
      <c r="A240" s="23" t="s">
        <v>233</v>
      </c>
      <c r="B240" s="10" t="s">
        <v>108</v>
      </c>
      <c r="C240" s="10" t="s">
        <v>76</v>
      </c>
      <c r="D240" s="25">
        <f>E237/E2</f>
        <v>0.314890303543619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1" customFormat="1" ht="31.5">
      <c r="A241" s="23" t="s">
        <v>234</v>
      </c>
      <c r="B241" s="10" t="s">
        <v>106</v>
      </c>
      <c r="C241" s="10" t="s">
        <v>70</v>
      </c>
      <c r="D241" s="10" t="s">
        <v>46</v>
      </c>
      <c r="E241" s="38">
        <f>3150+9054.77</f>
        <v>12204.77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1" customFormat="1" ht="15.75">
      <c r="A242" s="23" t="s">
        <v>235</v>
      </c>
      <c r="B242" s="10" t="s">
        <v>107</v>
      </c>
      <c r="C242" s="10" t="s">
        <v>70</v>
      </c>
      <c r="D242" s="10" t="s">
        <v>27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1" customFormat="1" ht="15.75">
      <c r="A243" s="23" t="s">
        <v>237</v>
      </c>
      <c r="B243" s="10" t="s">
        <v>67</v>
      </c>
      <c r="C243" s="10" t="s">
        <v>70</v>
      </c>
      <c r="D243" s="10" t="s">
        <v>12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1" customFormat="1" ht="15.75">
      <c r="A244" s="23" t="s">
        <v>238</v>
      </c>
      <c r="B244" s="10" t="s">
        <v>108</v>
      </c>
      <c r="C244" s="10" t="s">
        <v>76</v>
      </c>
      <c r="D244" s="25">
        <f>E241/E2</f>
        <v>3.334545504221196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1" customFormat="1" ht="31.5">
      <c r="A245" s="23" t="s">
        <v>239</v>
      </c>
      <c r="B245" s="10" t="s">
        <v>106</v>
      </c>
      <c r="C245" s="10" t="s">
        <v>70</v>
      </c>
      <c r="D245" s="10" t="s">
        <v>321</v>
      </c>
      <c r="E245" s="38">
        <v>1392.51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1" customFormat="1" ht="15.75">
      <c r="A246" s="23" t="s">
        <v>236</v>
      </c>
      <c r="B246" s="10" t="s">
        <v>107</v>
      </c>
      <c r="C246" s="10" t="s">
        <v>70</v>
      </c>
      <c r="D246" s="10" t="s">
        <v>27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1" customFormat="1" ht="15.75">
      <c r="A247" s="23" t="s">
        <v>240</v>
      </c>
      <c r="B247" s="10" t="s">
        <v>67</v>
      </c>
      <c r="C247" s="10" t="s">
        <v>70</v>
      </c>
      <c r="D247" s="10" t="s">
        <v>12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1" customFormat="1" ht="15.75">
      <c r="A248" s="23" t="s">
        <v>241</v>
      </c>
      <c r="B248" s="10" t="s">
        <v>108</v>
      </c>
      <c r="C248" s="10" t="s">
        <v>76</v>
      </c>
      <c r="D248" s="25">
        <f>E245/E2</f>
        <v>0.38045681811972354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1" customFormat="1" ht="31.5">
      <c r="A249" s="23" t="s">
        <v>242</v>
      </c>
      <c r="B249" s="10" t="s">
        <v>106</v>
      </c>
      <c r="C249" s="10" t="s">
        <v>70</v>
      </c>
      <c r="D249" s="10" t="s">
        <v>372</v>
      </c>
      <c r="E249" s="38">
        <v>4184.04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1" customFormat="1" ht="15.75">
      <c r="A250" s="23" t="s">
        <v>243</v>
      </c>
      <c r="B250" s="10" t="s">
        <v>107</v>
      </c>
      <c r="C250" s="10" t="s">
        <v>70</v>
      </c>
      <c r="D250" s="10" t="s">
        <v>27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1" customFormat="1" ht="15.75">
      <c r="A251" s="23" t="s">
        <v>244</v>
      </c>
      <c r="B251" s="10" t="s">
        <v>67</v>
      </c>
      <c r="C251" s="10" t="s">
        <v>70</v>
      </c>
      <c r="D251" s="10" t="s">
        <v>12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1" customFormat="1" ht="15.75">
      <c r="A252" s="23" t="s">
        <v>245</v>
      </c>
      <c r="B252" s="10" t="s">
        <v>108</v>
      </c>
      <c r="C252" s="10" t="s">
        <v>76</v>
      </c>
      <c r="D252" s="25">
        <f>E249/E2</f>
        <v>1.1431490942870413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1" customFormat="1" ht="31.5">
      <c r="A253" s="23" t="s">
        <v>246</v>
      </c>
      <c r="B253" s="10" t="s">
        <v>106</v>
      </c>
      <c r="C253" s="10" t="s">
        <v>70</v>
      </c>
      <c r="D253" s="10" t="s">
        <v>47</v>
      </c>
      <c r="E253" s="38">
        <v>8629.83</v>
      </c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1" customFormat="1" ht="15.75">
      <c r="A254" s="23" t="s">
        <v>247</v>
      </c>
      <c r="B254" s="10" t="s">
        <v>107</v>
      </c>
      <c r="C254" s="10" t="s">
        <v>70</v>
      </c>
      <c r="D254" s="10" t="s">
        <v>27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1" customFormat="1" ht="15.75">
      <c r="A255" s="23" t="s">
        <v>248</v>
      </c>
      <c r="B255" s="10" t="s">
        <v>67</v>
      </c>
      <c r="C255" s="10" t="s">
        <v>70</v>
      </c>
      <c r="D255" s="10" t="s">
        <v>12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11" customFormat="1" ht="15.75">
      <c r="A256" s="23" t="s">
        <v>249</v>
      </c>
      <c r="B256" s="10" t="s">
        <v>108</v>
      </c>
      <c r="C256" s="10" t="s">
        <v>76</v>
      </c>
      <c r="D256" s="25">
        <f>E253/E2</f>
        <v>2.3578126280702714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11" customFormat="1" ht="31.5">
      <c r="A257" s="23" t="s">
        <v>437</v>
      </c>
      <c r="B257" s="10" t="s">
        <v>106</v>
      </c>
      <c r="C257" s="10" t="s">
        <v>70</v>
      </c>
      <c r="D257" s="10" t="s">
        <v>48</v>
      </c>
      <c r="E257" s="38">
        <v>409.35</v>
      </c>
      <c r="F257" s="38" t="s">
        <v>329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11" customFormat="1" ht="15.75">
      <c r="A258" s="23" t="s">
        <v>438</v>
      </c>
      <c r="B258" s="10" t="s">
        <v>107</v>
      </c>
      <c r="C258" s="10" t="s">
        <v>70</v>
      </c>
      <c r="D258" s="10" t="s">
        <v>27</v>
      </c>
      <c r="E258" s="38"/>
      <c r="F258" s="38" t="s">
        <v>12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11" customFormat="1" ht="15.75">
      <c r="A259" s="23" t="s">
        <v>439</v>
      </c>
      <c r="B259" s="10" t="s">
        <v>67</v>
      </c>
      <c r="C259" s="10" t="s">
        <v>70</v>
      </c>
      <c r="D259" s="10" t="s">
        <v>12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s="11" customFormat="1" ht="15.75">
      <c r="A260" s="23" t="s">
        <v>440</v>
      </c>
      <c r="B260" s="10" t="s">
        <v>108</v>
      </c>
      <c r="C260" s="10" t="s">
        <v>76</v>
      </c>
      <c r="D260" s="25">
        <f>E257/E2</f>
        <v>0.11184120652441192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s="11" customFormat="1" ht="31.5">
      <c r="A261" s="23" t="s">
        <v>441</v>
      </c>
      <c r="B261" s="10" t="s">
        <v>106</v>
      </c>
      <c r="C261" s="10" t="s">
        <v>70</v>
      </c>
      <c r="D261" s="10" t="s">
        <v>49</v>
      </c>
      <c r="E261" s="38">
        <v>28324.23</v>
      </c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s="11" customFormat="1" ht="15.75">
      <c r="A262" s="23" t="s">
        <v>442</v>
      </c>
      <c r="B262" s="10" t="s">
        <v>107</v>
      </c>
      <c r="C262" s="10" t="s">
        <v>70</v>
      </c>
      <c r="D262" s="10" t="s">
        <v>27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11" customFormat="1" ht="15.75">
      <c r="A263" s="23" t="s">
        <v>443</v>
      </c>
      <c r="B263" s="10" t="s">
        <v>67</v>
      </c>
      <c r="C263" s="10" t="s">
        <v>70</v>
      </c>
      <c r="D263" s="10" t="s">
        <v>12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s="11" customFormat="1" ht="15.75">
      <c r="A264" s="23" t="s">
        <v>444</v>
      </c>
      <c r="B264" s="10" t="s">
        <v>108</v>
      </c>
      <c r="C264" s="10" t="s">
        <v>76</v>
      </c>
      <c r="D264" s="25">
        <f>E261/E2</f>
        <v>7.738649217234502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s="11" customFormat="1" ht="31.5">
      <c r="A265" s="23" t="s">
        <v>445</v>
      </c>
      <c r="B265" s="10" t="s">
        <v>106</v>
      </c>
      <c r="C265" s="10" t="s">
        <v>70</v>
      </c>
      <c r="D265" s="25" t="s">
        <v>371</v>
      </c>
      <c r="E265" s="38">
        <v>5531.62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1:22" s="11" customFormat="1" ht="15.75">
      <c r="A266" s="23" t="s">
        <v>446</v>
      </c>
      <c r="B266" s="10" t="s">
        <v>107</v>
      </c>
      <c r="C266" s="10" t="s">
        <v>70</v>
      </c>
      <c r="D266" s="25" t="s">
        <v>27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1:22" s="11" customFormat="1" ht="15.75">
      <c r="A267" s="23" t="s">
        <v>447</v>
      </c>
      <c r="B267" s="10" t="s">
        <v>67</v>
      </c>
      <c r="C267" s="10" t="s">
        <v>70</v>
      </c>
      <c r="D267" s="25" t="s">
        <v>12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1:22" s="11" customFormat="1" ht="15.75">
      <c r="A268" s="23" t="s">
        <v>448</v>
      </c>
      <c r="B268" s="10" t="s">
        <v>108</v>
      </c>
      <c r="C268" s="10" t="s">
        <v>76</v>
      </c>
      <c r="D268" s="25">
        <f>E265/E2</f>
        <v>1.5113302915220896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1:22" s="11" customFormat="1" ht="47.25">
      <c r="A269" s="39" t="s">
        <v>284</v>
      </c>
      <c r="B269" s="20" t="s">
        <v>104</v>
      </c>
      <c r="C269" s="20" t="s">
        <v>70</v>
      </c>
      <c r="D269" s="20" t="s">
        <v>50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1:22" s="11" customFormat="1" ht="18.75">
      <c r="A270" s="23" t="s">
        <v>250</v>
      </c>
      <c r="B270" s="10" t="s">
        <v>105</v>
      </c>
      <c r="C270" s="10" t="s">
        <v>76</v>
      </c>
      <c r="D270" s="10">
        <f>E271+E275+E279+E283+E287+E291+E295+E299+E303+E307</f>
        <v>118051.58000000002</v>
      </c>
      <c r="E270" s="38"/>
      <c r="F270" s="30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1:22" s="11" customFormat="1" ht="31.5">
      <c r="A271" s="23" t="s">
        <v>251</v>
      </c>
      <c r="B271" s="10" t="s">
        <v>106</v>
      </c>
      <c r="C271" s="10" t="s">
        <v>70</v>
      </c>
      <c r="D271" s="10" t="s">
        <v>51</v>
      </c>
      <c r="E271" s="38">
        <v>0</v>
      </c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1:22" s="11" customFormat="1" ht="15.75">
      <c r="A272" s="23" t="s">
        <v>280</v>
      </c>
      <c r="B272" s="10" t="s">
        <v>107</v>
      </c>
      <c r="C272" s="10" t="s">
        <v>70</v>
      </c>
      <c r="D272" s="10" t="s">
        <v>27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s="11" customFormat="1" ht="15.75">
      <c r="A273" s="23" t="s">
        <v>252</v>
      </c>
      <c r="B273" s="10" t="s">
        <v>67</v>
      </c>
      <c r="C273" s="10" t="s">
        <v>70</v>
      </c>
      <c r="D273" s="10" t="s">
        <v>12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s="11" customFormat="1" ht="15.75">
      <c r="A274" s="23" t="s">
        <v>253</v>
      </c>
      <c r="B274" s="10" t="s">
        <v>108</v>
      </c>
      <c r="C274" s="10" t="s">
        <v>76</v>
      </c>
      <c r="D274" s="10">
        <v>0</v>
      </c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1:22" s="11" customFormat="1" ht="31.5">
      <c r="A275" s="23" t="s">
        <v>254</v>
      </c>
      <c r="B275" s="10" t="s">
        <v>106</v>
      </c>
      <c r="C275" s="10" t="s">
        <v>70</v>
      </c>
      <c r="D275" s="10" t="s">
        <v>53</v>
      </c>
      <c r="E275" s="38">
        <v>2797.5</v>
      </c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1:22" s="11" customFormat="1" ht="15.75">
      <c r="A276" s="23" t="s">
        <v>255</v>
      </c>
      <c r="B276" s="10" t="s">
        <v>107</v>
      </c>
      <c r="C276" s="10" t="s">
        <v>70</v>
      </c>
      <c r="D276" s="10" t="s">
        <v>27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1:22" s="11" customFormat="1" ht="15.75">
      <c r="A277" s="23" t="s">
        <v>256</v>
      </c>
      <c r="B277" s="10" t="s">
        <v>67</v>
      </c>
      <c r="C277" s="10" t="s">
        <v>70</v>
      </c>
      <c r="D277" s="10" t="s">
        <v>12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s="11" customFormat="1" ht="15.75">
      <c r="A278" s="23" t="s">
        <v>257</v>
      </c>
      <c r="B278" s="10" t="s">
        <v>108</v>
      </c>
      <c r="C278" s="10" t="s">
        <v>76</v>
      </c>
      <c r="D278" s="25">
        <f>E275/E2</f>
        <v>0.7643233791426464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1:22" s="11" customFormat="1" ht="31.5">
      <c r="A279" s="23" t="s">
        <v>258</v>
      </c>
      <c r="B279" s="10" t="s">
        <v>106</v>
      </c>
      <c r="C279" s="10" t="s">
        <v>70</v>
      </c>
      <c r="D279" s="10" t="s">
        <v>52</v>
      </c>
      <c r="E279" s="38">
        <v>0</v>
      </c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1:22" s="11" customFormat="1" ht="15.75">
      <c r="A280" s="23" t="s">
        <v>259</v>
      </c>
      <c r="B280" s="10" t="s">
        <v>107</v>
      </c>
      <c r="C280" s="10" t="s">
        <v>70</v>
      </c>
      <c r="D280" s="10" t="s">
        <v>27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1:22" s="11" customFormat="1" ht="15.75">
      <c r="A281" s="23" t="s">
        <v>260</v>
      </c>
      <c r="B281" s="10" t="s">
        <v>67</v>
      </c>
      <c r="C281" s="10" t="s">
        <v>70</v>
      </c>
      <c r="D281" s="10" t="s">
        <v>12</v>
      </c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1:22" s="11" customFormat="1" ht="15.75">
      <c r="A282" s="23" t="s">
        <v>261</v>
      </c>
      <c r="B282" s="10" t="s">
        <v>108</v>
      </c>
      <c r="C282" s="10" t="s">
        <v>76</v>
      </c>
      <c r="D282" s="10">
        <v>0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1:22" s="11" customFormat="1" ht="31.5">
      <c r="A283" s="23" t="s">
        <v>262</v>
      </c>
      <c r="B283" s="10" t="s">
        <v>106</v>
      </c>
      <c r="C283" s="10" t="s">
        <v>70</v>
      </c>
      <c r="D283" s="10" t="s">
        <v>285</v>
      </c>
      <c r="E283" s="38">
        <v>0</v>
      </c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1:22" s="11" customFormat="1" ht="15.75">
      <c r="A284" s="23" t="s">
        <v>263</v>
      </c>
      <c r="B284" s="10" t="s">
        <v>107</v>
      </c>
      <c r="C284" s="10" t="s">
        <v>70</v>
      </c>
      <c r="D284" s="10" t="s">
        <v>27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1:22" s="11" customFormat="1" ht="15.75">
      <c r="A285" s="23" t="s">
        <v>264</v>
      </c>
      <c r="B285" s="10" t="s">
        <v>67</v>
      </c>
      <c r="C285" s="10" t="s">
        <v>70</v>
      </c>
      <c r="D285" s="10" t="s">
        <v>12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1:22" s="11" customFormat="1" ht="15.75">
      <c r="A286" s="23" t="s">
        <v>265</v>
      </c>
      <c r="B286" s="10" t="s">
        <v>108</v>
      </c>
      <c r="C286" s="10" t="s">
        <v>76</v>
      </c>
      <c r="D286" s="10">
        <v>0</v>
      </c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1:22" s="11" customFormat="1" ht="31.5">
      <c r="A287" s="23" t="s">
        <v>266</v>
      </c>
      <c r="B287" s="10" t="s">
        <v>106</v>
      </c>
      <c r="C287" s="10" t="s">
        <v>70</v>
      </c>
      <c r="D287" s="10" t="s">
        <v>335</v>
      </c>
      <c r="E287" s="38">
        <v>0</v>
      </c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s="11" customFormat="1" ht="15.75">
      <c r="A288" s="23" t="s">
        <v>267</v>
      </c>
      <c r="B288" s="10" t="s">
        <v>107</v>
      </c>
      <c r="C288" s="10" t="s">
        <v>70</v>
      </c>
      <c r="D288" s="10" t="s">
        <v>27</v>
      </c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s="11" customFormat="1" ht="15.75">
      <c r="A289" s="23" t="s">
        <v>268</v>
      </c>
      <c r="B289" s="10" t="s">
        <v>67</v>
      </c>
      <c r="C289" s="10" t="s">
        <v>70</v>
      </c>
      <c r="D289" s="10" t="s">
        <v>12</v>
      </c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s="11" customFormat="1" ht="15.75">
      <c r="A290" s="23" t="s">
        <v>269</v>
      </c>
      <c r="B290" s="10" t="s">
        <v>108</v>
      </c>
      <c r="C290" s="10" t="s">
        <v>76</v>
      </c>
      <c r="D290" s="25">
        <f>E287/E2</f>
        <v>0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1" customFormat="1" ht="31.5">
      <c r="A291" s="23" t="s">
        <v>270</v>
      </c>
      <c r="B291" s="10" t="s">
        <v>106</v>
      </c>
      <c r="C291" s="10" t="s">
        <v>70</v>
      </c>
      <c r="D291" s="10" t="s">
        <v>1</v>
      </c>
      <c r="E291" s="38">
        <v>98499.44</v>
      </c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1:22" s="11" customFormat="1" ht="15.75">
      <c r="A292" s="23" t="s">
        <v>271</v>
      </c>
      <c r="B292" s="10" t="s">
        <v>107</v>
      </c>
      <c r="C292" s="10" t="s">
        <v>70</v>
      </c>
      <c r="D292" s="10" t="s">
        <v>27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1:22" s="11" customFormat="1" ht="15.75">
      <c r="A293" s="23" t="s">
        <v>272</v>
      </c>
      <c r="B293" s="10" t="s">
        <v>67</v>
      </c>
      <c r="C293" s="10" t="s">
        <v>70</v>
      </c>
      <c r="D293" s="10" t="s">
        <v>12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1:22" s="11" customFormat="1" ht="15.75">
      <c r="A294" s="23" t="s">
        <v>273</v>
      </c>
      <c r="B294" s="10" t="s">
        <v>108</v>
      </c>
      <c r="C294" s="10" t="s">
        <v>76</v>
      </c>
      <c r="D294" s="25">
        <f>E291/E2</f>
        <v>26.91168000874293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1:22" s="11" customFormat="1" ht="31.5">
      <c r="A295" s="23" t="s">
        <v>274</v>
      </c>
      <c r="B295" s="10" t="s">
        <v>106</v>
      </c>
      <c r="C295" s="10" t="s">
        <v>70</v>
      </c>
      <c r="D295" s="10" t="s">
        <v>0</v>
      </c>
      <c r="E295" s="38">
        <v>304.32</v>
      </c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1:22" s="11" customFormat="1" ht="15.75">
      <c r="A296" s="23" t="s">
        <v>275</v>
      </c>
      <c r="B296" s="10" t="s">
        <v>107</v>
      </c>
      <c r="C296" s="10" t="s">
        <v>70</v>
      </c>
      <c r="D296" s="10" t="s">
        <v>27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2" s="11" customFormat="1" ht="15.75">
      <c r="A297" s="23" t="s">
        <v>276</v>
      </c>
      <c r="B297" s="10" t="s">
        <v>67</v>
      </c>
      <c r="C297" s="10" t="s">
        <v>70</v>
      </c>
      <c r="D297" s="10" t="s">
        <v>12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1:22" s="11" customFormat="1" ht="15.75">
      <c r="A298" s="23" t="s">
        <v>277</v>
      </c>
      <c r="B298" s="10" t="s">
        <v>108</v>
      </c>
      <c r="C298" s="10" t="s">
        <v>76</v>
      </c>
      <c r="D298" s="25">
        <f>E295/E2</f>
        <v>0.08314526925493838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1:22" s="11" customFormat="1" ht="31.5">
      <c r="A299" s="23" t="s">
        <v>279</v>
      </c>
      <c r="B299" s="10" t="s">
        <v>106</v>
      </c>
      <c r="C299" s="10" t="s">
        <v>70</v>
      </c>
      <c r="D299" s="10" t="s">
        <v>54</v>
      </c>
      <c r="E299" s="38">
        <v>16450.32</v>
      </c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s="11" customFormat="1" ht="15.75">
      <c r="A300" s="23" t="s">
        <v>281</v>
      </c>
      <c r="B300" s="10" t="s">
        <v>107</v>
      </c>
      <c r="C300" s="10" t="s">
        <v>70</v>
      </c>
      <c r="D300" s="10" t="s">
        <v>27</v>
      </c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1:22" s="11" customFormat="1" ht="15.75">
      <c r="A301" s="23" t="s">
        <v>282</v>
      </c>
      <c r="B301" s="10" t="s">
        <v>67</v>
      </c>
      <c r="C301" s="10" t="s">
        <v>70</v>
      </c>
      <c r="D301" s="10" t="s">
        <v>12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1:22" s="11" customFormat="1" ht="15.75">
      <c r="A302" s="23" t="s">
        <v>283</v>
      </c>
      <c r="B302" s="10" t="s">
        <v>108</v>
      </c>
      <c r="C302" s="10" t="s">
        <v>76</v>
      </c>
      <c r="D302" s="25">
        <f>E299/E2</f>
        <v>4.494500150269118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1:22" s="11" customFormat="1" ht="31.5">
      <c r="A303" s="23" t="s">
        <v>286</v>
      </c>
      <c r="B303" s="10" t="s">
        <v>106</v>
      </c>
      <c r="C303" s="10" t="s">
        <v>70</v>
      </c>
      <c r="D303" s="10" t="s">
        <v>55</v>
      </c>
      <c r="E303" s="38">
        <v>0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1:22" s="11" customFormat="1" ht="15.75">
      <c r="A304" s="23" t="s">
        <v>287</v>
      </c>
      <c r="B304" s="10" t="s">
        <v>107</v>
      </c>
      <c r="C304" s="10" t="s">
        <v>70</v>
      </c>
      <c r="D304" s="10" t="s">
        <v>27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1:22" s="11" customFormat="1" ht="15.75">
      <c r="A305" s="23" t="s">
        <v>288</v>
      </c>
      <c r="B305" s="10" t="s">
        <v>67</v>
      </c>
      <c r="C305" s="10" t="s">
        <v>70</v>
      </c>
      <c r="D305" s="10" t="s">
        <v>12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1:22" s="11" customFormat="1" ht="15.75">
      <c r="A306" s="23" t="s">
        <v>289</v>
      </c>
      <c r="B306" s="10" t="s">
        <v>108</v>
      </c>
      <c r="C306" s="10" t="s">
        <v>76</v>
      </c>
      <c r="D306" s="25">
        <f>E303/E2</f>
        <v>0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1:22" s="11" customFormat="1" ht="31.5">
      <c r="A307" s="23" t="s">
        <v>367</v>
      </c>
      <c r="B307" s="10" t="s">
        <v>106</v>
      </c>
      <c r="C307" s="10" t="s">
        <v>70</v>
      </c>
      <c r="D307" s="10" t="s">
        <v>56</v>
      </c>
      <c r="E307" s="38">
        <v>0</v>
      </c>
      <c r="F307" s="38" t="s">
        <v>330</v>
      </c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1:22" s="11" customFormat="1" ht="15.75">
      <c r="A308" s="23" t="s">
        <v>368</v>
      </c>
      <c r="B308" s="10" t="s">
        <v>107</v>
      </c>
      <c r="C308" s="10" t="s">
        <v>70</v>
      </c>
      <c r="D308" s="10" t="s">
        <v>27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2" s="11" customFormat="1" ht="15.75">
      <c r="A309" s="23" t="s">
        <v>369</v>
      </c>
      <c r="B309" s="10" t="s">
        <v>67</v>
      </c>
      <c r="C309" s="10" t="s">
        <v>70</v>
      </c>
      <c r="D309" s="10" t="s">
        <v>322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1:22" s="11" customFormat="1" ht="15.75">
      <c r="A310" s="23" t="s">
        <v>370</v>
      </c>
      <c r="B310" s="10" t="s">
        <v>108</v>
      </c>
      <c r="C310" s="10" t="s">
        <v>76</v>
      </c>
      <c r="D310" s="25">
        <f>E307/E2</f>
        <v>0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1:22" s="11" customFormat="1" ht="15.75">
      <c r="A311" s="23"/>
      <c r="B311" s="20" t="s">
        <v>278</v>
      </c>
      <c r="C311" s="10" t="s">
        <v>76</v>
      </c>
      <c r="D311" s="31">
        <f>SUM(D146,D28,D34,D60,D122,D128,D134,D140,D156,D166,D224,D270,D66,D100)</f>
        <v>658872.5101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1:4" ht="15.75">
      <c r="A312" s="48" t="s">
        <v>290</v>
      </c>
      <c r="B312" s="48"/>
      <c r="C312" s="48"/>
      <c r="D312" s="48"/>
    </row>
    <row r="313" spans="1:5" ht="15.75">
      <c r="A313" s="8" t="s">
        <v>291</v>
      </c>
      <c r="B313" s="9" t="s">
        <v>292</v>
      </c>
      <c r="C313" s="9" t="s">
        <v>293</v>
      </c>
      <c r="D313" s="46">
        <f>'[1]Управл 2017'!$AA$10</f>
        <v>4</v>
      </c>
      <c r="E313" s="4" t="s">
        <v>338</v>
      </c>
    </row>
    <row r="314" spans="1:5" ht="15.75">
      <c r="A314" s="8" t="s">
        <v>294</v>
      </c>
      <c r="B314" s="9" t="s">
        <v>295</v>
      </c>
      <c r="C314" s="9" t="s">
        <v>293</v>
      </c>
      <c r="D314" s="46">
        <f>'[1]Управл 2017'!$AB$10</f>
        <v>4</v>
      </c>
      <c r="E314" s="4" t="s">
        <v>338</v>
      </c>
    </row>
    <row r="315" spans="1:5" ht="15.75">
      <c r="A315" s="8" t="s">
        <v>296</v>
      </c>
      <c r="B315" s="9" t="s">
        <v>297</v>
      </c>
      <c r="C315" s="9" t="s">
        <v>293</v>
      </c>
      <c r="D315" s="9">
        <v>0</v>
      </c>
      <c r="E315" s="4" t="s">
        <v>338</v>
      </c>
    </row>
    <row r="316" spans="1:5" ht="15.75">
      <c r="A316" s="8" t="s">
        <v>298</v>
      </c>
      <c r="B316" s="9" t="s">
        <v>299</v>
      </c>
      <c r="C316" s="9" t="s">
        <v>76</v>
      </c>
      <c r="D316" s="41">
        <f>'[1]Управл 2017'!$AD$10</f>
        <v>-22964.11</v>
      </c>
      <c r="E316" s="4" t="s">
        <v>338</v>
      </c>
    </row>
    <row r="317" spans="1:4" ht="15.75">
      <c r="A317" s="48" t="s">
        <v>300</v>
      </c>
      <c r="B317" s="48"/>
      <c r="C317" s="48"/>
      <c r="D317" s="48"/>
    </row>
    <row r="318" spans="1:5" ht="31.5">
      <c r="A318" s="8" t="s">
        <v>301</v>
      </c>
      <c r="B318" s="9" t="s">
        <v>75</v>
      </c>
      <c r="C318" s="9" t="s">
        <v>76</v>
      </c>
      <c r="D318" s="9">
        <v>0</v>
      </c>
      <c r="E318" s="4" t="s">
        <v>376</v>
      </c>
    </row>
    <row r="319" spans="1:5" ht="31.5">
      <c r="A319" s="8" t="s">
        <v>302</v>
      </c>
      <c r="B319" s="9" t="s">
        <v>77</v>
      </c>
      <c r="C319" s="9" t="s">
        <v>76</v>
      </c>
      <c r="D319" s="9">
        <v>0</v>
      </c>
      <c r="E319" s="4" t="s">
        <v>376</v>
      </c>
    </row>
    <row r="320" spans="1:5" ht="31.5">
      <c r="A320" s="8" t="s">
        <v>303</v>
      </c>
      <c r="B320" s="9" t="s">
        <v>79</v>
      </c>
      <c r="C320" s="9" t="s">
        <v>76</v>
      </c>
      <c r="D320" s="9">
        <v>0</v>
      </c>
      <c r="E320" s="4" t="s">
        <v>376</v>
      </c>
    </row>
    <row r="321" spans="1:5" ht="31.5">
      <c r="A321" s="8" t="s">
        <v>304</v>
      </c>
      <c r="B321" s="9" t="s">
        <v>99</v>
      </c>
      <c r="C321" s="9" t="s">
        <v>76</v>
      </c>
      <c r="D321" s="9">
        <v>0</v>
      </c>
      <c r="E321" s="4" t="s">
        <v>376</v>
      </c>
    </row>
    <row r="322" spans="1:5" ht="31.5">
      <c r="A322" s="8" t="s">
        <v>305</v>
      </c>
      <c r="B322" s="9" t="s">
        <v>306</v>
      </c>
      <c r="C322" s="9" t="s">
        <v>76</v>
      </c>
      <c r="D322" s="9">
        <v>0</v>
      </c>
      <c r="E322" s="4" t="s">
        <v>376</v>
      </c>
    </row>
    <row r="323" spans="1:5" ht="31.5">
      <c r="A323" s="8" t="s">
        <v>307</v>
      </c>
      <c r="B323" s="9" t="s">
        <v>101</v>
      </c>
      <c r="C323" s="9" t="s">
        <v>76</v>
      </c>
      <c r="D323" s="9">
        <v>0</v>
      </c>
      <c r="E323" s="4" t="s">
        <v>376</v>
      </c>
    </row>
    <row r="324" spans="1:5" ht="15.75">
      <c r="A324" s="48" t="s">
        <v>308</v>
      </c>
      <c r="B324" s="48"/>
      <c r="C324" s="48"/>
      <c r="D324" s="48"/>
      <c r="E324" s="32"/>
    </row>
    <row r="325" spans="1:5" ht="31.5">
      <c r="A325" s="8" t="s">
        <v>309</v>
      </c>
      <c r="B325" s="9" t="s">
        <v>292</v>
      </c>
      <c r="C325" s="9" t="s">
        <v>293</v>
      </c>
      <c r="D325" s="9">
        <v>0</v>
      </c>
      <c r="E325" s="4" t="s">
        <v>376</v>
      </c>
    </row>
    <row r="326" spans="1:5" ht="31.5">
      <c r="A326" s="8" t="s">
        <v>310</v>
      </c>
      <c r="B326" s="9" t="s">
        <v>295</v>
      </c>
      <c r="C326" s="9" t="s">
        <v>293</v>
      </c>
      <c r="D326" s="9">
        <v>0</v>
      </c>
      <c r="E326" s="4" t="s">
        <v>376</v>
      </c>
    </row>
    <row r="327" spans="1:5" ht="31.5">
      <c r="A327" s="8" t="s">
        <v>311</v>
      </c>
      <c r="B327" s="9" t="s">
        <v>312</v>
      </c>
      <c r="C327" s="9" t="s">
        <v>293</v>
      </c>
      <c r="D327" s="9">
        <v>0</v>
      </c>
      <c r="E327" s="4" t="s">
        <v>376</v>
      </c>
    </row>
    <row r="328" spans="1:5" ht="31.5">
      <c r="A328" s="8" t="s">
        <v>313</v>
      </c>
      <c r="B328" s="9" t="s">
        <v>299</v>
      </c>
      <c r="C328" s="9" t="s">
        <v>76</v>
      </c>
      <c r="D328" s="9">
        <v>0</v>
      </c>
      <c r="E328" s="4" t="s">
        <v>376</v>
      </c>
    </row>
    <row r="329" spans="1:4" ht="15.75">
      <c r="A329" s="48" t="s">
        <v>314</v>
      </c>
      <c r="B329" s="48"/>
      <c r="C329" s="48"/>
      <c r="D329" s="48"/>
    </row>
    <row r="330" spans="1:5" ht="15.75">
      <c r="A330" s="8" t="s">
        <v>315</v>
      </c>
      <c r="B330" s="9" t="s">
        <v>316</v>
      </c>
      <c r="C330" s="9" t="s">
        <v>293</v>
      </c>
      <c r="D330" s="9">
        <v>0</v>
      </c>
      <c r="E330" s="4" t="s">
        <v>375</v>
      </c>
    </row>
    <row r="331" spans="1:5" ht="15.75">
      <c r="A331" s="8" t="s">
        <v>317</v>
      </c>
      <c r="B331" s="9" t="s">
        <v>318</v>
      </c>
      <c r="C331" s="9" t="s">
        <v>293</v>
      </c>
      <c r="D331" s="9">
        <v>2</v>
      </c>
      <c r="E331" s="4" t="s">
        <v>375</v>
      </c>
    </row>
    <row r="332" spans="1:5" ht="31.5">
      <c r="A332" s="8" t="s">
        <v>319</v>
      </c>
      <c r="B332" s="9" t="s">
        <v>320</v>
      </c>
      <c r="C332" s="9" t="s">
        <v>76</v>
      </c>
      <c r="D332" s="9">
        <v>33653.26</v>
      </c>
      <c r="E332" s="4" t="s">
        <v>375</v>
      </c>
    </row>
  </sheetData>
  <sheetProtection/>
  <mergeCells count="8">
    <mergeCell ref="F157:F158"/>
    <mergeCell ref="A329:D329"/>
    <mergeCell ref="A2:D2"/>
    <mergeCell ref="A26:D26"/>
    <mergeCell ref="A8:D8"/>
    <mergeCell ref="A312:D312"/>
    <mergeCell ref="A317:D317"/>
    <mergeCell ref="A324:D32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2019-03-30T12:16:19Z</dcterms:modified>
  <cp:category/>
  <cp:version/>
  <cp:contentType/>
  <cp:contentStatus/>
</cp:coreProperties>
</file>