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2" windowHeight="870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<sst xmlns="http://schemas.openxmlformats.org/spreadsheetml/2006/main" count="1100" uniqueCount="400">
  <si>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</si>
  <si>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</si>
  <si>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</si>
  <si>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</si>
  <si>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</si>
  <si>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</si>
  <si>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</si>
  <si>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</si>
  <si>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</si>
  <si>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</si>
  <si>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</si>
  <si>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</si>
  <si>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</si>
  <si>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</si>
  <si>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</si>
  <si>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</si>
  <si>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</si>
  <si>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</si>
  <si>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</si>
  <si>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</si>
  <si>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</si>
  <si>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</si>
  <si>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</si>
  <si>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</si>
  <si>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</si>
  <si>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</si>
  <si>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</si>
  <si>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</si>
  <si>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</si>
  <si>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</si>
  <si>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</si>
  <si>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</si>
  <si>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</si>
  <si>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</si>
  <si>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</si>
  <si>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</si>
  <si>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</si>
  <si>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</si>
  <si>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</si>
  <si>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</si>
  <si>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</si>
  <si>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</si>
  <si>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</si>
  <si>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</si>
  <si>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</si>
  <si>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</si>
  <si>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</si>
  <si>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</si>
  <si>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</si>
  <si>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</si>
  <si>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</si>
  <si>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</si>
  <si>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</si>
  <si>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</si>
  <si>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</si>
  <si>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</si>
  <si>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</si>
  <si>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</si>
  <si>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</si>
  <si>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</si>
  <si>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</si>
  <si>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</si>
  <si>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</si>
  <si>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</si>
  <si>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</si>
  <si>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</si>
  <si>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</si>
  <si>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</si>
  <si>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</si>
  <si>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</si>
  <si>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</si>
  <si>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</si>
  <si>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</si>
  <si>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</si>
  <si>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</si>
  <si>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</si>
  <si>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</si>
  <si>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</si>
  <si>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</si>
  <si>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</si>
  <si>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</si>
  <si>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</si>
  <si>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</si>
  <si>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</si>
  <si>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</si>
  <si>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</si>
  <si>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</si>
  <si>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</si>
  <si>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</si>
  <si>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</si>
  <si>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</si>
  <si>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</si>
  <si>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</si>
  <si>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</si>
  <si>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</si>
  <si>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</si>
  <si>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</si>
  <si>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</si>
  <si>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</si>
  <si>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</si>
  <si>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</si>
  <si>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</si>
  <si>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</si>
  <si>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</si>
  <si>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</si>
  <si>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</si>
  <si>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</si>
  <si>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</si>
  <si>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</si>
  <si>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</si>
  <si>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</si>
  <si>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</si>
  <si>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</si>
  <si>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</si>
  <si>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</si>
  <si>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</si>
  <si>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</si>
  <si>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</si>
  <si>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</si>
  <si>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</si>
  <si>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</si>
  <si>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</si>
  <si>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</si>
  <si>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</si>
  <si>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</si>
  <si>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</si>
  <si>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</si>
  <si>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</si>
  <si>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</si>
  <si>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</si>
  <si>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</si>
  <si>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</si>
  <si>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</si>
  <si>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</si>
  <si>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</si>
  <si>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</si>
  <si>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</si>
  <si>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</si>
  <si>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</si>
  <si>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</si>
  <si>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</si>
  <si>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</si>
  <si>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</si>
  <si>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</si>
  <si>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</si>
  <si>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</si>
  <si>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</si>
  <si>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</si>
  <si>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</si>
  <si>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</si>
  <si>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</si>
  <si>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</si>
  <si>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</si>
  <si>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</si>
  <si>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</si>
  <si>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</si>
  <si>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</si>
  <si>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</si>
  <si>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</si>
  <si>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</si>
  <si>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</si>
  <si>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</si>
  <si>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</si>
  <si>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</si>
  <si>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</si>
  <si>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</si>
  <si>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</si>
  <si>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</si>
  <si>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</si>
  <si>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</si>
  <si>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</si>
  <si>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</si>
  <si>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</si>
  <si>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</si>
  <si>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</si>
  <si>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</si>
  <si>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</si>
  <si>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</si>
  <si>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</si>
  <si>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</si>
  <si>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</si>
  <si>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</si>
  <si>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</si>
  <si>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</si>
  <si>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</si>
  <si>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</si>
  <si>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</si>
  <si>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</si>
  <si>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</si>
  <si>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</si>
  <si>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</si>
  <si>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</si>
  <si>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</si>
  <si>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</si>
  <si>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</si>
  <si>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</si>
  <si>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</si>
  <si>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</si>
  <si>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</si>
  <si>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</si>
  <si>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</si>
  <si>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</si>
  <si>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</si>
  <si>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</si>
  <si>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</si>
  <si>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</si>
  <si>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</si>
  <si>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</si>
  <si>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</si>
  <si>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</si>
  <si>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</si>
  <si>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</si>
  <si>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</si>
  <si>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</si>
  <si>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</si>
  <si>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</si>
  <si>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</si>
  <si>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</si>
  <si>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</si>
  <si>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</si>
  <si>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</si>
  <si>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</si>
  <si>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</si>
  <si>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</si>
  <si>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</si>
  <si>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</si>
  <si>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</si>
  <si>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</si>
  <si>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</si>
  <si>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</si>
  <si>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</si>
  <si>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</si>
  <si>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</si>
  <si>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</si>
  <si>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</si>
  <si>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</si>
  <si>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</si>
  <si>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</si>
  <si>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</si>
  <si>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</si>
  <si>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</si>
  <si>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</si>
  <si>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</si>
  <si>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</si>
  <si>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</si>
  <si>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</si>
  <si>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</si>
  <si>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</si>
  <si>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</si>
  <si>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</si>
  <si>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</si>
  <si>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</si>
  <si>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</si>
  <si>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</si>
  <si>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</si>
  <si>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</si>
  <si>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</si>
  <si>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</si>
  <si>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</si>
  <si>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</si>
  <si>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</si>
  <si>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</si>
  <si>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</si>
  <si>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</si>
  <si>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</si>
  <si>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</si>
  <si>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</si>
  <si>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</si>
  <si>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</si>
  <si>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</si>
  <si>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</si>
  <si>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</si>
  <si>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</si>
  <si>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</si>
  <si>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</si>
  <si>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</si>
  <si>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</si>
  <si>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</si>
  <si>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</si>
  <si>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</si>
  <si>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</si>
  <si>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</si>
  <si>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</si>
  <si>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</si>
  <si>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</si>
  <si>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</si>
  <si>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</si>
  <si>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</si>
  <si>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</si>
  <si>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</si>
  <si>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</si>
  <si>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</si>
  <si>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</si>
  <si>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</si>
  <si>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</si>
  <si>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</si>
  <si>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</si>
  <si>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</si>
  <si>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</si>
  <si>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</si>
  <si>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</si>
  <si>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</si>
  <si>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</si>
  <si>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</si>
  <si>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</si>
  <si>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</si>
  <si>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</si>
  <si>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</si>
  <si>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</si>
  <si>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</si>
  <si>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</si>
  <si>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</si>
  <si>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</si>
  <si>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</si>
  <si>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</si>
  <si>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</si>
  <si>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</si>
  <si>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</si>
  <si>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</si>
  <si>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</si>
  <si>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</si>
  <si>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</si>
  <si>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</si>
  <si>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</si>
  <si>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</si>
  <si>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</si>
  <si>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</si>
  <si>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</si>
  <si>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</si>
  <si>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</si>
  <si>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</si>
  <si>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</si>
  <si>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</si>
  <si>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</si>
  <si>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</si>
  <si>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</si>
  <si>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</si>
  <si>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</si>
  <si>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</si>
  <si>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</si>
  <si>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</si>
  <si>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</si>
  <si>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</si>
  <si>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</si>
  <si>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</si>
  <si>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</si>
  <si>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</si>
  <si>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</si>
  <si>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</si>
  <si>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</si>
  <si>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</si>
  <si>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</si>
  <si>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</si>
  <si>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</si>
  <si>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</si>
  <si>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</si>
  <si>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</si>
  <si>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</si>
  <si>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</si>
  <si>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</si>
  <si>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</si>
  <si>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</si>
  <si>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</si>
  <si>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</si>
  <si>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</si>
  <si>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</si>
  <si>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</si>
  <si>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</si>
  <si>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</si>
  <si>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</si>
  <si>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</si>
  <si>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</si>
  <si>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</si>
  <si>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</si>
  <si>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</si>
  <si>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</si>
  <si>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</si>
  <si>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Объем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</si>
  <si>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</si>
  <si>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</si>
  <si>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</si>
  <si>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</si>
  <si>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</si>
  <si>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</si>
  <si>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</si>
  <si>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</si>
  <si>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</si>
  <si>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</si>
  <si>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</si>
  <si>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</si>
  <si>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13  ул. Зегеля в                        г. Липецке</t>
  </si>
  <si>
    <t>31.03.2018 г.</t>
  </si>
  <si>
    <t>01.01.2017 г.</t>
  </si>
  <si>
    <t>31.12.2017 г.</t>
  </si>
  <si>
    <t>факт 70288,79</t>
  </si>
  <si>
    <t>Техническое освидетельствование лифта</t>
  </si>
  <si>
    <t>факт 11500</t>
  </si>
  <si>
    <t>Мытье стен, дверей, потолка кабины лифта</t>
  </si>
  <si>
    <t>Ремонт и обслуживание, поверка кол.приборов учёта ТЭ</t>
  </si>
  <si>
    <t>Ремонт и обслуживание, поверка кол.приборов учёта холодной воды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</si>
</sst>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12"/>
      <color theme="0" tint="-0.24997000396251678"/>
      <name val="Times New Roman"/>
      <family val="1"/>
    </font>
    <font>
      <b/>
      <sz val="12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7;&#1077;&#1075;&#1077;&#1083;&#1103;,%20&#1076;.%2013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122">
          <cell r="BO122">
            <v>333856.094472</v>
          </cell>
        </row>
        <row r="123">
          <cell r="BO123">
            <v>346630.06198799994</v>
          </cell>
        </row>
        <row r="124">
          <cell r="BO124">
            <v>53651.933280000005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713981.11</v>
          </cell>
        </row>
        <row r="25">
          <cell r="D25">
            <v>30461.58973999998</v>
          </cell>
        </row>
        <row r="295">
          <cell r="D295">
            <v>777480.3600000001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50" zoomScaleNormal="9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M19" sqref="M19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6" hidden="1" customWidth="1"/>
    <col min="6" max="6" width="17.8515625" style="36" hidden="1" customWidth="1"/>
    <col min="7" max="7" width="12.7109375" style="36" hidden="1" customWidth="1"/>
    <col min="8" max="9" width="0" style="36" hidden="1" customWidth="1"/>
    <col min="10" max="10" width="0" style="49" hidden="1" customWidth="1"/>
    <col min="11" max="22" width="9.140625" style="2" customWidth="1"/>
    <col min="23" max="16384" width="9.140625" style="3" customWidth="1"/>
  </cols>
  <sheetData>
    <row r="1" ht="15">
      <c r="E1" s="36" t="s">
        <v>324</v>
      </c>
    </row>
    <row r="2" spans="1:22" s="5" customFormat="1" ht="33.75" customHeight="1">
      <c r="A2" s="34" t="s">
        <v>390</v>
      </c>
      <c r="B2" s="34"/>
      <c r="C2" s="34"/>
      <c r="D2" s="34"/>
      <c r="E2" s="37">
        <v>3648.6</v>
      </c>
      <c r="F2" s="37"/>
      <c r="G2" s="37"/>
      <c r="H2" s="37"/>
      <c r="I2" s="37"/>
      <c r="J2" s="5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">
      <c r="A4" s="6" t="s">
        <v>64</v>
      </c>
      <c r="B4" s="7" t="s">
        <v>65</v>
      </c>
      <c r="C4" s="7" t="s">
        <v>66</v>
      </c>
      <c r="D4" s="7" t="s">
        <v>67</v>
      </c>
    </row>
    <row r="5" spans="1:4" ht="15">
      <c r="A5" s="6" t="s">
        <v>70</v>
      </c>
      <c r="B5" s="7" t="s">
        <v>68</v>
      </c>
      <c r="C5" s="7" t="s">
        <v>69</v>
      </c>
      <c r="D5" s="8" t="s">
        <v>391</v>
      </c>
    </row>
    <row r="6" spans="1:4" ht="15">
      <c r="A6" s="6" t="s">
        <v>71</v>
      </c>
      <c r="B6" s="7" t="s">
        <v>72</v>
      </c>
      <c r="C6" s="7" t="s">
        <v>69</v>
      </c>
      <c r="D6" s="8" t="s">
        <v>392</v>
      </c>
    </row>
    <row r="7" spans="1:4" ht="15">
      <c r="A7" s="6" t="s">
        <v>58</v>
      </c>
      <c r="B7" s="7" t="s">
        <v>73</v>
      </c>
      <c r="C7" s="7" t="s">
        <v>69</v>
      </c>
      <c r="D7" s="8" t="s">
        <v>393</v>
      </c>
    </row>
    <row r="8" spans="1:4" ht="42.75" customHeight="1">
      <c r="A8" s="33" t="s">
        <v>105</v>
      </c>
      <c r="B8" s="33"/>
      <c r="C8" s="33"/>
      <c r="D8" s="33"/>
    </row>
    <row r="9" spans="1:4" ht="15">
      <c r="A9" s="6" t="s">
        <v>59</v>
      </c>
      <c r="B9" s="7" t="s">
        <v>74</v>
      </c>
      <c r="C9" s="7" t="s">
        <v>75</v>
      </c>
      <c r="D9" s="32">
        <v>0</v>
      </c>
    </row>
    <row r="10" spans="1:5" ht="15">
      <c r="A10" s="6" t="s">
        <v>60</v>
      </c>
      <c r="B10" s="7" t="s">
        <v>76</v>
      </c>
      <c r="C10" s="7" t="s">
        <v>75</v>
      </c>
      <c r="D10" s="32">
        <f>'[2]по форме'!$D$22-'[2]по форме'!$D$295</f>
        <v>-63499.25000000012</v>
      </c>
      <c r="E10" s="38"/>
    </row>
    <row r="11" spans="1:4" ht="15">
      <c r="A11" s="6" t="s">
        <v>77</v>
      </c>
      <c r="B11" s="7" t="s">
        <v>78</v>
      </c>
      <c r="C11" s="7" t="s">
        <v>75</v>
      </c>
      <c r="D11" s="32">
        <f>'[2]по форме'!$D$25</f>
        <v>30461.58973999998</v>
      </c>
    </row>
    <row r="12" spans="1:4" ht="30.75">
      <c r="A12" s="6" t="s">
        <v>79</v>
      </c>
      <c r="B12" s="7" t="s">
        <v>80</v>
      </c>
      <c r="C12" s="7" t="s">
        <v>75</v>
      </c>
      <c r="D12" s="32">
        <f>D13+D14+D15</f>
        <v>734138.08974</v>
      </c>
    </row>
    <row r="13" spans="1:4" ht="15">
      <c r="A13" s="6" t="s">
        <v>96</v>
      </c>
      <c r="B13" s="9" t="s">
        <v>81</v>
      </c>
      <c r="C13" s="7" t="s">
        <v>75</v>
      </c>
      <c r="D13" s="32">
        <f>'[1]ук(2016)'!$BO$123</f>
        <v>346630.06198799994</v>
      </c>
    </row>
    <row r="14" spans="1:4" ht="15">
      <c r="A14" s="6" t="s">
        <v>97</v>
      </c>
      <c r="B14" s="9" t="s">
        <v>82</v>
      </c>
      <c r="C14" s="7" t="s">
        <v>75</v>
      </c>
      <c r="D14" s="32">
        <f>'[1]ук(2016)'!$BO$122</f>
        <v>333856.094472</v>
      </c>
    </row>
    <row r="15" spans="1:4" ht="15">
      <c r="A15" s="6" t="s">
        <v>98</v>
      </c>
      <c r="B15" s="9" t="s">
        <v>83</v>
      </c>
      <c r="C15" s="7" t="s">
        <v>75</v>
      </c>
      <c r="D15" s="32">
        <f>'[1]ук(2016)'!$BO$124</f>
        <v>53651.933280000005</v>
      </c>
    </row>
    <row r="16" spans="1:4" ht="15">
      <c r="A16" s="9" t="s">
        <v>84</v>
      </c>
      <c r="B16" s="9" t="s">
        <v>85</v>
      </c>
      <c r="C16" s="9" t="s">
        <v>75</v>
      </c>
      <c r="D16" s="30">
        <f>D12-D25+D312</f>
        <v>690081.9297399999</v>
      </c>
    </row>
    <row r="17" spans="1:4" ht="30.75">
      <c r="A17" s="9" t="s">
        <v>61</v>
      </c>
      <c r="B17" s="9" t="s">
        <v>99</v>
      </c>
      <c r="C17" s="9" t="s">
        <v>75</v>
      </c>
      <c r="D17" s="30">
        <f>D16</f>
        <v>690081.9297399999</v>
      </c>
    </row>
    <row r="18" spans="1:4" ht="30.75">
      <c r="A18" s="9" t="s">
        <v>86</v>
      </c>
      <c r="B18" s="9" t="s">
        <v>100</v>
      </c>
      <c r="C18" s="9" t="s">
        <v>75</v>
      </c>
      <c r="D18" s="30">
        <v>0</v>
      </c>
    </row>
    <row r="19" spans="1:4" ht="15">
      <c r="A19" s="9" t="s">
        <v>62</v>
      </c>
      <c r="B19" s="9" t="s">
        <v>87</v>
      </c>
      <c r="C19" s="9" t="s">
        <v>75</v>
      </c>
      <c r="D19" s="30">
        <v>0</v>
      </c>
    </row>
    <row r="20" spans="1:4" ht="15">
      <c r="A20" s="9" t="s">
        <v>63</v>
      </c>
      <c r="B20" s="9" t="s">
        <v>88</v>
      </c>
      <c r="C20" s="9" t="s">
        <v>75</v>
      </c>
      <c r="D20" s="30">
        <v>0</v>
      </c>
    </row>
    <row r="21" spans="1:4" ht="15">
      <c r="A21" s="9" t="s">
        <v>89</v>
      </c>
      <c r="B21" s="9" t="s">
        <v>90</v>
      </c>
      <c r="C21" s="9" t="s">
        <v>75</v>
      </c>
      <c r="D21" s="30">
        <v>0</v>
      </c>
    </row>
    <row r="22" spans="1:4" ht="15">
      <c r="A22" s="9" t="s">
        <v>91</v>
      </c>
      <c r="B22" s="9" t="s">
        <v>92</v>
      </c>
      <c r="C22" s="9" t="s">
        <v>75</v>
      </c>
      <c r="D22" s="30">
        <f>D16+D10</f>
        <v>626582.6797399998</v>
      </c>
    </row>
    <row r="23" spans="1:4" ht="15">
      <c r="A23" s="9" t="s">
        <v>93</v>
      </c>
      <c r="B23" s="9" t="s">
        <v>101</v>
      </c>
      <c r="C23" s="9" t="s">
        <v>75</v>
      </c>
      <c r="D23" s="30">
        <v>0</v>
      </c>
    </row>
    <row r="24" spans="1:4" ht="15">
      <c r="A24" s="9" t="s">
        <v>94</v>
      </c>
      <c r="B24" s="9" t="s">
        <v>102</v>
      </c>
      <c r="C24" s="9" t="s">
        <v>75</v>
      </c>
      <c r="D24" s="30">
        <f>D22-D307</f>
        <v>-4319.23090038728</v>
      </c>
    </row>
    <row r="25" spans="1:5" ht="15">
      <c r="A25" s="9" t="s">
        <v>95</v>
      </c>
      <c r="B25" s="9" t="s">
        <v>103</v>
      </c>
      <c r="C25" s="9" t="s">
        <v>75</v>
      </c>
      <c r="D25" s="30">
        <v>30312.8</v>
      </c>
      <c r="E25" s="39">
        <f>D12-(D16+D10)+D312-D24+D11</f>
        <v>128592.87064038741</v>
      </c>
    </row>
    <row r="26" spans="1:22" s="11" customFormat="1" ht="35.25" customHeight="1">
      <c r="A26" s="35" t="s">
        <v>104</v>
      </c>
      <c r="B26" s="35"/>
      <c r="C26" s="35"/>
      <c r="D26" s="35"/>
      <c r="E26" s="36"/>
      <c r="F26" s="36"/>
      <c r="G26" s="36"/>
      <c r="H26" s="36"/>
      <c r="I26" s="36"/>
      <c r="J26" s="4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0.75">
      <c r="A27" s="12" t="s">
        <v>115</v>
      </c>
      <c r="B27" s="13" t="s">
        <v>106</v>
      </c>
      <c r="C27" s="13" t="s">
        <v>69</v>
      </c>
      <c r="D27" s="13" t="s">
        <v>10</v>
      </c>
      <c r="E27" s="37"/>
      <c r="F27" s="37"/>
      <c r="G27" s="37"/>
      <c r="H27" s="37"/>
      <c r="I27" s="37"/>
      <c r="J27" s="5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">
      <c r="A28" s="16" t="s">
        <v>111</v>
      </c>
      <c r="B28" s="17" t="s">
        <v>107</v>
      </c>
      <c r="C28" s="17" t="s">
        <v>75</v>
      </c>
      <c r="D28" s="17">
        <f>E28</f>
        <v>38748.13</v>
      </c>
      <c r="E28" s="37">
        <v>38748.13</v>
      </c>
      <c r="F28" s="36"/>
      <c r="G28" s="36"/>
      <c r="H28" s="36"/>
      <c r="I28" s="36"/>
      <c r="J28" s="4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0.75">
      <c r="A29" s="16" t="s">
        <v>112</v>
      </c>
      <c r="B29" s="17" t="s">
        <v>108</v>
      </c>
      <c r="C29" s="17" t="s">
        <v>69</v>
      </c>
      <c r="D29" s="17" t="s">
        <v>4</v>
      </c>
      <c r="E29" s="37"/>
      <c r="F29" s="36"/>
      <c r="G29" s="36"/>
      <c r="H29" s="36"/>
      <c r="I29" s="36"/>
      <c r="J29" s="4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">
      <c r="A30" s="16" t="s">
        <v>113</v>
      </c>
      <c r="B30" s="17" t="s">
        <v>109</v>
      </c>
      <c r="C30" s="17" t="s">
        <v>69</v>
      </c>
      <c r="D30" s="17" t="s">
        <v>11</v>
      </c>
      <c r="E30" s="37"/>
      <c r="F30" s="36"/>
      <c r="G30" s="36"/>
      <c r="H30" s="36"/>
      <c r="I30" s="36"/>
      <c r="J30" s="4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">
      <c r="A31" s="16" t="s">
        <v>114</v>
      </c>
      <c r="B31" s="17" t="s">
        <v>66</v>
      </c>
      <c r="C31" s="17" t="s">
        <v>69</v>
      </c>
      <c r="D31" s="17" t="s">
        <v>12</v>
      </c>
      <c r="E31" s="37"/>
      <c r="F31" s="36"/>
      <c r="G31" s="36"/>
      <c r="H31" s="36"/>
      <c r="I31" s="36"/>
      <c r="J31" s="4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">
      <c r="A32" s="16" t="s">
        <v>116</v>
      </c>
      <c r="B32" s="17" t="s">
        <v>110</v>
      </c>
      <c r="C32" s="17" t="s">
        <v>75</v>
      </c>
      <c r="D32" s="20">
        <f>E28/E2</f>
        <v>10.619999451844542</v>
      </c>
      <c r="E32" s="37"/>
      <c r="F32" s="36"/>
      <c r="G32" s="36"/>
      <c r="H32" s="36"/>
      <c r="I32" s="36"/>
      <c r="J32" s="4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4" customFormat="1" ht="30.75">
      <c r="A33" s="21" t="s">
        <v>117</v>
      </c>
      <c r="B33" s="22" t="s">
        <v>106</v>
      </c>
      <c r="C33" s="22" t="s">
        <v>69</v>
      </c>
      <c r="D33" s="22" t="s">
        <v>13</v>
      </c>
      <c r="E33" s="37" t="s">
        <v>326</v>
      </c>
      <c r="F33" s="37"/>
      <c r="G33" s="37"/>
      <c r="H33" s="37"/>
      <c r="I33" s="37"/>
      <c r="J33" s="50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">
      <c r="A34" s="25" t="s">
        <v>118</v>
      </c>
      <c r="B34" s="8" t="s">
        <v>107</v>
      </c>
      <c r="C34" s="8" t="s">
        <v>75</v>
      </c>
      <c r="D34" s="26">
        <f>E35+E39+E43+E47+E51+E55</f>
        <v>45091.490000000005</v>
      </c>
      <c r="E34" s="36"/>
      <c r="F34" s="36"/>
      <c r="G34" s="36"/>
      <c r="H34" s="36"/>
      <c r="I34" s="36"/>
      <c r="J34" s="4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0.75">
      <c r="A35" s="25" t="s">
        <v>119</v>
      </c>
      <c r="B35" s="8" t="s">
        <v>108</v>
      </c>
      <c r="C35" s="8" t="s">
        <v>69</v>
      </c>
      <c r="D35" s="8" t="s">
        <v>14</v>
      </c>
      <c r="E35" s="36">
        <v>755.86</v>
      </c>
      <c r="F35" s="36"/>
      <c r="G35" s="36"/>
      <c r="H35" s="36"/>
      <c r="I35" s="36"/>
      <c r="J35" s="4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">
      <c r="A36" s="25" t="s">
        <v>120</v>
      </c>
      <c r="B36" s="8" t="s">
        <v>109</v>
      </c>
      <c r="C36" s="8" t="s">
        <v>69</v>
      </c>
      <c r="D36" s="8" t="s">
        <v>21</v>
      </c>
      <c r="E36" s="36"/>
      <c r="F36" s="36"/>
      <c r="G36" s="36"/>
      <c r="H36" s="36"/>
      <c r="I36" s="36"/>
      <c r="J36" s="4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">
      <c r="A37" s="25" t="s">
        <v>121</v>
      </c>
      <c r="B37" s="8" t="s">
        <v>66</v>
      </c>
      <c r="C37" s="8" t="s">
        <v>69</v>
      </c>
      <c r="D37" s="8" t="s">
        <v>12</v>
      </c>
      <c r="E37" s="36"/>
      <c r="F37" s="36"/>
      <c r="G37" s="36"/>
      <c r="H37" s="36"/>
      <c r="I37" s="36"/>
      <c r="J37" s="4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">
      <c r="A38" s="25" t="s">
        <v>122</v>
      </c>
      <c r="B38" s="8" t="s">
        <v>110</v>
      </c>
      <c r="C38" s="8" t="s">
        <v>75</v>
      </c>
      <c r="D38" s="27">
        <f>E35/E2</f>
        <v>0.2071643918215206</v>
      </c>
      <c r="E38" s="36"/>
      <c r="F38" s="36"/>
      <c r="G38" s="36"/>
      <c r="H38" s="36"/>
      <c r="I38" s="36"/>
      <c r="J38" s="4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0.75">
      <c r="A39" s="25" t="s">
        <v>123</v>
      </c>
      <c r="B39" s="8" t="s">
        <v>108</v>
      </c>
      <c r="C39" s="8" t="s">
        <v>69</v>
      </c>
      <c r="D39" s="8" t="s">
        <v>325</v>
      </c>
      <c r="E39" s="36">
        <v>1342.8</v>
      </c>
      <c r="F39" s="36"/>
      <c r="G39" s="36"/>
      <c r="H39" s="36"/>
      <c r="I39" s="36"/>
      <c r="J39" s="4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">
      <c r="A40" s="25" t="s">
        <v>124</v>
      </c>
      <c r="B40" s="8" t="s">
        <v>109</v>
      </c>
      <c r="C40" s="8" t="s">
        <v>69</v>
      </c>
      <c r="D40" s="8" t="s">
        <v>38</v>
      </c>
      <c r="E40" s="36"/>
      <c r="F40" s="36"/>
      <c r="G40" s="36"/>
      <c r="H40" s="36"/>
      <c r="I40" s="36"/>
      <c r="J40" s="4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">
      <c r="A41" s="25" t="s">
        <v>125</v>
      </c>
      <c r="B41" s="8" t="s">
        <v>66</v>
      </c>
      <c r="C41" s="8" t="s">
        <v>69</v>
      </c>
      <c r="D41" s="8" t="s">
        <v>12</v>
      </c>
      <c r="E41" s="36"/>
      <c r="F41" s="36"/>
      <c r="G41" s="36"/>
      <c r="H41" s="36"/>
      <c r="I41" s="36"/>
      <c r="J41" s="4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">
      <c r="A42" s="25" t="s">
        <v>126</v>
      </c>
      <c r="B42" s="8" t="s">
        <v>110</v>
      </c>
      <c r="C42" s="8" t="s">
        <v>75</v>
      </c>
      <c r="D42" s="27">
        <f>E39/E2</f>
        <v>0.3680315737543167</v>
      </c>
      <c r="E42" s="36"/>
      <c r="F42" s="36"/>
      <c r="G42" s="36"/>
      <c r="H42" s="36"/>
      <c r="I42" s="36"/>
      <c r="J42" s="4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0.75">
      <c r="A43" s="25" t="s">
        <v>127</v>
      </c>
      <c r="B43" s="8" t="s">
        <v>108</v>
      </c>
      <c r="C43" s="8" t="s">
        <v>69</v>
      </c>
      <c r="D43" s="8" t="s">
        <v>15</v>
      </c>
      <c r="E43" s="36">
        <v>26782.13</v>
      </c>
      <c r="F43" s="36"/>
      <c r="G43" s="36"/>
      <c r="H43" s="36"/>
      <c r="I43" s="36"/>
      <c r="J43" s="4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">
      <c r="A44" s="25" t="s">
        <v>128</v>
      </c>
      <c r="B44" s="8" t="s">
        <v>109</v>
      </c>
      <c r="C44" s="8" t="s">
        <v>69</v>
      </c>
      <c r="D44" s="8" t="s">
        <v>34</v>
      </c>
      <c r="E44" s="36"/>
      <c r="F44" s="36"/>
      <c r="G44" s="36"/>
      <c r="H44" s="36"/>
      <c r="I44" s="36"/>
      <c r="J44" s="4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">
      <c r="A45" s="25" t="s">
        <v>129</v>
      </c>
      <c r="B45" s="8" t="s">
        <v>66</v>
      </c>
      <c r="C45" s="8" t="s">
        <v>69</v>
      </c>
      <c r="D45" s="8" t="s">
        <v>12</v>
      </c>
      <c r="E45" s="36"/>
      <c r="F45" s="36"/>
      <c r="G45" s="36"/>
      <c r="H45" s="36"/>
      <c r="I45" s="36"/>
      <c r="J45" s="4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">
      <c r="A46" s="25" t="s">
        <v>130</v>
      </c>
      <c r="B46" s="8" t="s">
        <v>110</v>
      </c>
      <c r="C46" s="8" t="s">
        <v>75</v>
      </c>
      <c r="D46" s="26">
        <f>E43/E2</f>
        <v>7.340385353286193</v>
      </c>
      <c r="E46" s="36"/>
      <c r="F46" s="36"/>
      <c r="G46" s="36"/>
      <c r="H46" s="36"/>
      <c r="I46" s="36"/>
      <c r="J46" s="4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0.75">
      <c r="A47" s="25" t="s">
        <v>338</v>
      </c>
      <c r="B47" s="8" t="s">
        <v>108</v>
      </c>
      <c r="C47" s="8" t="s">
        <v>69</v>
      </c>
      <c r="D47" s="8" t="s">
        <v>16</v>
      </c>
      <c r="E47" s="36">
        <v>16210.7</v>
      </c>
      <c r="F47" s="36"/>
      <c r="G47" s="36"/>
      <c r="H47" s="36"/>
      <c r="I47" s="36"/>
      <c r="J47" s="4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">
      <c r="A48" s="25" t="s">
        <v>339</v>
      </c>
      <c r="B48" s="8" t="s">
        <v>109</v>
      </c>
      <c r="C48" s="8" t="s">
        <v>69</v>
      </c>
      <c r="D48" s="8" t="s">
        <v>17</v>
      </c>
      <c r="E48" s="36"/>
      <c r="F48" s="36"/>
      <c r="G48" s="36"/>
      <c r="H48" s="36"/>
      <c r="I48" s="36"/>
      <c r="J48" s="4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">
      <c r="A49" s="25" t="s">
        <v>340</v>
      </c>
      <c r="B49" s="8" t="s">
        <v>66</v>
      </c>
      <c r="C49" s="8" t="s">
        <v>69</v>
      </c>
      <c r="D49" s="8" t="s">
        <v>12</v>
      </c>
      <c r="E49" s="36"/>
      <c r="F49" s="36"/>
      <c r="G49" s="36"/>
      <c r="H49" s="36"/>
      <c r="I49" s="36"/>
      <c r="J49" s="4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">
      <c r="A50" s="25" t="s">
        <v>341</v>
      </c>
      <c r="B50" s="8" t="s">
        <v>110</v>
      </c>
      <c r="C50" s="8" t="s">
        <v>75</v>
      </c>
      <c r="D50" s="27">
        <f>E47/E2</f>
        <v>4.442991832483693</v>
      </c>
      <c r="E50" s="36"/>
      <c r="F50" s="36"/>
      <c r="G50" s="36"/>
      <c r="H50" s="36"/>
      <c r="I50" s="36"/>
      <c r="J50" s="4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6.5">
      <c r="A51" s="25" t="s">
        <v>342</v>
      </c>
      <c r="B51" s="8" t="s">
        <v>108</v>
      </c>
      <c r="C51" s="8" t="s">
        <v>69</v>
      </c>
      <c r="D51" s="27" t="s">
        <v>328</v>
      </c>
      <c r="E51" s="36">
        <v>0</v>
      </c>
      <c r="F51" s="36"/>
      <c r="G51" s="36"/>
      <c r="H51" s="36"/>
      <c r="I51" s="36"/>
      <c r="J51" s="4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">
      <c r="A52" s="25" t="s">
        <v>343</v>
      </c>
      <c r="B52" s="8" t="s">
        <v>109</v>
      </c>
      <c r="C52" s="8" t="s">
        <v>69</v>
      </c>
      <c r="D52" s="27" t="s">
        <v>149</v>
      </c>
      <c r="E52" s="36"/>
      <c r="F52" s="36"/>
      <c r="G52" s="36"/>
      <c r="H52" s="36"/>
      <c r="I52" s="36"/>
      <c r="J52" s="4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">
      <c r="A53" s="25" t="s">
        <v>344</v>
      </c>
      <c r="B53" s="8" t="s">
        <v>66</v>
      </c>
      <c r="C53" s="8" t="s">
        <v>69</v>
      </c>
      <c r="D53" s="27" t="s">
        <v>12</v>
      </c>
      <c r="E53" s="36"/>
      <c r="F53" s="36"/>
      <c r="G53" s="36"/>
      <c r="H53" s="36"/>
      <c r="I53" s="36"/>
      <c r="J53" s="4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">
      <c r="A54" s="25" t="s">
        <v>345</v>
      </c>
      <c r="B54" s="8" t="s">
        <v>110</v>
      </c>
      <c r="C54" s="8" t="s">
        <v>75</v>
      </c>
      <c r="D54" s="27">
        <f>E51/E2</f>
        <v>0</v>
      </c>
      <c r="E54" s="36"/>
      <c r="F54" s="36"/>
      <c r="G54" s="36"/>
      <c r="H54" s="36"/>
      <c r="I54" s="36"/>
      <c r="J54" s="4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0.75">
      <c r="A55" s="25" t="s">
        <v>346</v>
      </c>
      <c r="B55" s="8" t="s">
        <v>108</v>
      </c>
      <c r="C55" s="8" t="s">
        <v>69</v>
      </c>
      <c r="D55" s="27" t="s">
        <v>327</v>
      </c>
      <c r="E55" s="36">
        <v>0</v>
      </c>
      <c r="F55" s="36"/>
      <c r="G55" s="36"/>
      <c r="H55" s="36"/>
      <c r="I55" s="36"/>
      <c r="J55" s="4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">
      <c r="A56" s="25" t="s">
        <v>347</v>
      </c>
      <c r="B56" s="8" t="s">
        <v>109</v>
      </c>
      <c r="C56" s="8" t="s">
        <v>69</v>
      </c>
      <c r="D56" s="27" t="s">
        <v>149</v>
      </c>
      <c r="E56" s="36"/>
      <c r="F56" s="36"/>
      <c r="G56" s="36"/>
      <c r="H56" s="36"/>
      <c r="I56" s="36"/>
      <c r="J56" s="4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">
      <c r="A57" s="25" t="s">
        <v>348</v>
      </c>
      <c r="B57" s="8" t="s">
        <v>66</v>
      </c>
      <c r="C57" s="8" t="s">
        <v>69</v>
      </c>
      <c r="D57" s="27" t="s">
        <v>12</v>
      </c>
      <c r="E57" s="36"/>
      <c r="F57" s="36"/>
      <c r="G57" s="36"/>
      <c r="H57" s="36"/>
      <c r="I57" s="36"/>
      <c r="J57" s="4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">
      <c r="A58" s="25" t="s">
        <v>349</v>
      </c>
      <c r="B58" s="8" t="s">
        <v>110</v>
      </c>
      <c r="C58" s="8" t="s">
        <v>75</v>
      </c>
      <c r="D58" s="27">
        <f>E55/E2</f>
        <v>0</v>
      </c>
      <c r="E58" s="36"/>
      <c r="F58" s="36"/>
      <c r="G58" s="36"/>
      <c r="H58" s="36"/>
      <c r="I58" s="36"/>
      <c r="J58" s="4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4" customFormat="1" ht="24.75" customHeight="1">
      <c r="A59" s="21" t="s">
        <v>131</v>
      </c>
      <c r="B59" s="22" t="s">
        <v>106</v>
      </c>
      <c r="C59" s="22" t="s">
        <v>69</v>
      </c>
      <c r="D59" s="22" t="s">
        <v>18</v>
      </c>
      <c r="E59" s="37"/>
      <c r="F59" s="37"/>
      <c r="G59" s="37"/>
      <c r="H59" s="37"/>
      <c r="I59" s="37"/>
      <c r="J59" s="50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1" customFormat="1" ht="15">
      <c r="A60" s="25" t="s">
        <v>132</v>
      </c>
      <c r="B60" s="8" t="s">
        <v>107</v>
      </c>
      <c r="C60" s="8" t="s">
        <v>75</v>
      </c>
      <c r="D60" s="8">
        <f>E60</f>
        <v>34825.16</v>
      </c>
      <c r="E60" s="37">
        <v>34825.16</v>
      </c>
      <c r="F60" s="36"/>
      <c r="G60" s="36"/>
      <c r="H60" s="36"/>
      <c r="I60" s="36"/>
      <c r="J60" s="4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0.75">
      <c r="A61" s="25" t="s">
        <v>133</v>
      </c>
      <c r="B61" s="8" t="s">
        <v>108</v>
      </c>
      <c r="C61" s="8" t="s">
        <v>69</v>
      </c>
      <c r="D61" s="8" t="s">
        <v>19</v>
      </c>
      <c r="E61" s="37"/>
      <c r="F61" s="36"/>
      <c r="G61" s="36"/>
      <c r="H61" s="36"/>
      <c r="I61" s="36"/>
      <c r="J61" s="4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">
      <c r="A62" s="25" t="s">
        <v>134</v>
      </c>
      <c r="B62" s="8" t="s">
        <v>109</v>
      </c>
      <c r="C62" s="8" t="s">
        <v>69</v>
      </c>
      <c r="D62" s="8" t="s">
        <v>20</v>
      </c>
      <c r="E62" s="37"/>
      <c r="F62" s="36"/>
      <c r="G62" s="36"/>
      <c r="H62" s="36"/>
      <c r="I62" s="36"/>
      <c r="J62" s="4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">
      <c r="A63" s="25" t="s">
        <v>135</v>
      </c>
      <c r="B63" s="8" t="s">
        <v>66</v>
      </c>
      <c r="C63" s="8" t="s">
        <v>69</v>
      </c>
      <c r="D63" s="8" t="s">
        <v>12</v>
      </c>
      <c r="E63" s="37"/>
      <c r="F63" s="36"/>
      <c r="G63" s="36"/>
      <c r="H63" s="36"/>
      <c r="I63" s="36"/>
      <c r="J63" s="4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">
      <c r="A64" s="25" t="s">
        <v>136</v>
      </c>
      <c r="B64" s="8" t="s">
        <v>110</v>
      </c>
      <c r="C64" s="8" t="s">
        <v>75</v>
      </c>
      <c r="D64" s="28">
        <f>E60/E2</f>
        <v>9.544800745491422</v>
      </c>
      <c r="E64" s="37"/>
      <c r="F64" s="36"/>
      <c r="G64" s="36"/>
      <c r="H64" s="36"/>
      <c r="I64" s="36"/>
      <c r="J64" s="4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ht="30.75">
      <c r="A65" s="25"/>
      <c r="B65" s="22" t="s">
        <v>106</v>
      </c>
      <c r="C65" s="22" t="s">
        <v>69</v>
      </c>
      <c r="D65" s="22" t="s">
        <v>383</v>
      </c>
      <c r="E65" s="37"/>
      <c r="F65" s="36"/>
      <c r="G65" s="36"/>
      <c r="H65" s="36"/>
      <c r="I65" s="36"/>
      <c r="J65" s="4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ht="15">
      <c r="A66" s="25"/>
      <c r="B66" s="8" t="s">
        <v>107</v>
      </c>
      <c r="C66" s="8" t="s">
        <v>75</v>
      </c>
      <c r="D66" s="8">
        <f>E67+E71+E75+E79+E83</f>
        <v>0</v>
      </c>
      <c r="E66" s="37"/>
      <c r="F66" s="36"/>
      <c r="G66" s="36"/>
      <c r="H66" s="36"/>
      <c r="I66" s="36"/>
      <c r="J66" s="4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0.75">
      <c r="A67" s="25"/>
      <c r="B67" s="8" t="s">
        <v>108</v>
      </c>
      <c r="C67" s="8" t="s">
        <v>69</v>
      </c>
      <c r="D67" s="8" t="s">
        <v>384</v>
      </c>
      <c r="E67" s="37">
        <v>0</v>
      </c>
      <c r="F67" s="36"/>
      <c r="G67" s="36"/>
      <c r="H67" s="36"/>
      <c r="I67" s="36"/>
      <c r="J67" s="4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">
      <c r="A68" s="25"/>
      <c r="B68" s="8" t="s">
        <v>109</v>
      </c>
      <c r="C68" s="8" t="s">
        <v>69</v>
      </c>
      <c r="D68" s="8" t="s">
        <v>17</v>
      </c>
      <c r="E68" s="37"/>
      <c r="F68" s="36"/>
      <c r="G68" s="36"/>
      <c r="H68" s="36"/>
      <c r="I68" s="36"/>
      <c r="J68" s="4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">
      <c r="A69" s="25"/>
      <c r="B69" s="8" t="s">
        <v>66</v>
      </c>
      <c r="C69" s="8" t="s">
        <v>69</v>
      </c>
      <c r="D69" s="8" t="s">
        <v>12</v>
      </c>
      <c r="E69" s="37"/>
      <c r="F69" s="36"/>
      <c r="G69" s="36"/>
      <c r="H69" s="36"/>
      <c r="I69" s="36"/>
      <c r="J69" s="4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">
      <c r="A70" s="25"/>
      <c r="B70" s="8" t="s">
        <v>110</v>
      </c>
      <c r="C70" s="8" t="s">
        <v>75</v>
      </c>
      <c r="D70" s="8">
        <v>0</v>
      </c>
      <c r="E70" s="37"/>
      <c r="F70" s="36"/>
      <c r="G70" s="36"/>
      <c r="H70" s="36"/>
      <c r="I70" s="36"/>
      <c r="J70" s="4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ht="30.75">
      <c r="A71" s="25"/>
      <c r="B71" s="8" t="s">
        <v>108</v>
      </c>
      <c r="C71" s="8" t="s">
        <v>69</v>
      </c>
      <c r="D71" s="8" t="s">
        <v>385</v>
      </c>
      <c r="E71" s="37">
        <v>0</v>
      </c>
      <c r="F71" s="36"/>
      <c r="G71" s="36"/>
      <c r="H71" s="36"/>
      <c r="I71" s="36"/>
      <c r="J71" s="4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ht="15">
      <c r="A72" s="25"/>
      <c r="B72" s="8" t="s">
        <v>109</v>
      </c>
      <c r="C72" s="8" t="s">
        <v>69</v>
      </c>
      <c r="D72" s="8" t="s">
        <v>21</v>
      </c>
      <c r="E72" s="37"/>
      <c r="F72" s="36"/>
      <c r="G72" s="36"/>
      <c r="H72" s="36"/>
      <c r="I72" s="36"/>
      <c r="J72" s="4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15">
      <c r="A73" s="25"/>
      <c r="B73" s="8" t="s">
        <v>66</v>
      </c>
      <c r="C73" s="8" t="s">
        <v>69</v>
      </c>
      <c r="D73" s="8" t="s">
        <v>12</v>
      </c>
      <c r="E73" s="37"/>
      <c r="F73" s="36"/>
      <c r="G73" s="36"/>
      <c r="H73" s="36"/>
      <c r="I73" s="36"/>
      <c r="J73" s="4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">
      <c r="A74" s="25"/>
      <c r="B74" s="8" t="s">
        <v>110</v>
      </c>
      <c r="C74" s="8" t="s">
        <v>75</v>
      </c>
      <c r="D74" s="8">
        <v>0</v>
      </c>
      <c r="E74" s="37"/>
      <c r="F74" s="36"/>
      <c r="G74" s="36"/>
      <c r="H74" s="36"/>
      <c r="I74" s="36"/>
      <c r="J74" s="4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30.75">
      <c r="A75" s="25"/>
      <c r="B75" s="8" t="s">
        <v>108</v>
      </c>
      <c r="C75" s="8" t="s">
        <v>69</v>
      </c>
      <c r="D75" s="8" t="s">
        <v>386</v>
      </c>
      <c r="E75" s="37">
        <v>0</v>
      </c>
      <c r="F75" s="36"/>
      <c r="G75" s="36"/>
      <c r="H75" s="36"/>
      <c r="I75" s="36"/>
      <c r="J75" s="4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">
      <c r="A76" s="25"/>
      <c r="B76" s="8" t="s">
        <v>109</v>
      </c>
      <c r="C76" s="8" t="s">
        <v>69</v>
      </c>
      <c r="D76" s="8" t="s">
        <v>21</v>
      </c>
      <c r="E76" s="37"/>
      <c r="F76" s="36"/>
      <c r="G76" s="36"/>
      <c r="H76" s="36"/>
      <c r="I76" s="36"/>
      <c r="J76" s="4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15">
      <c r="A77" s="25"/>
      <c r="B77" s="8" t="s">
        <v>66</v>
      </c>
      <c r="C77" s="8" t="s">
        <v>69</v>
      </c>
      <c r="D77" s="8" t="s">
        <v>12</v>
      </c>
      <c r="E77" s="37"/>
      <c r="F77" s="36"/>
      <c r="G77" s="36"/>
      <c r="H77" s="36"/>
      <c r="I77" s="36"/>
      <c r="J77" s="4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5">
      <c r="A78" s="25"/>
      <c r="B78" s="8" t="s">
        <v>110</v>
      </c>
      <c r="C78" s="8" t="s">
        <v>75</v>
      </c>
      <c r="D78" s="8">
        <v>0</v>
      </c>
      <c r="E78" s="37"/>
      <c r="F78" s="36"/>
      <c r="G78" s="36"/>
      <c r="H78" s="36"/>
      <c r="I78" s="36"/>
      <c r="J78" s="4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0.75">
      <c r="A79" s="25"/>
      <c r="B79" s="8" t="s">
        <v>108</v>
      </c>
      <c r="C79" s="8" t="s">
        <v>69</v>
      </c>
      <c r="D79" s="8" t="s">
        <v>387</v>
      </c>
      <c r="E79" s="37">
        <v>0</v>
      </c>
      <c r="F79" s="36"/>
      <c r="G79" s="36"/>
      <c r="H79" s="36"/>
      <c r="I79" s="36"/>
      <c r="J79" s="4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">
      <c r="A80" s="25"/>
      <c r="B80" s="8" t="s">
        <v>109</v>
      </c>
      <c r="C80" s="8" t="s">
        <v>69</v>
      </c>
      <c r="D80" s="8" t="s">
        <v>21</v>
      </c>
      <c r="E80" s="37"/>
      <c r="F80" s="36"/>
      <c r="G80" s="36"/>
      <c r="H80" s="36"/>
      <c r="I80" s="36"/>
      <c r="J80" s="4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">
      <c r="A81" s="25"/>
      <c r="B81" s="8" t="s">
        <v>66</v>
      </c>
      <c r="C81" s="8" t="s">
        <v>69</v>
      </c>
      <c r="D81" s="8" t="s">
        <v>12</v>
      </c>
      <c r="E81" s="37"/>
      <c r="F81" s="36"/>
      <c r="G81" s="36"/>
      <c r="H81" s="36"/>
      <c r="I81" s="36"/>
      <c r="J81" s="4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">
      <c r="A82" s="25"/>
      <c r="B82" s="8" t="s">
        <v>110</v>
      </c>
      <c r="C82" s="8" t="s">
        <v>75</v>
      </c>
      <c r="D82" s="8">
        <v>0</v>
      </c>
      <c r="E82" s="37"/>
      <c r="F82" s="36"/>
      <c r="G82" s="36"/>
      <c r="H82" s="36"/>
      <c r="I82" s="36"/>
      <c r="J82" s="4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30.75">
      <c r="A83" s="25"/>
      <c r="B83" s="8" t="s">
        <v>108</v>
      </c>
      <c r="C83" s="8" t="s">
        <v>69</v>
      </c>
      <c r="D83" s="8" t="s">
        <v>388</v>
      </c>
      <c r="E83" s="37">
        <v>0</v>
      </c>
      <c r="F83" s="36"/>
      <c r="G83" s="36"/>
      <c r="H83" s="36"/>
      <c r="I83" s="36"/>
      <c r="J83" s="4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ht="15">
      <c r="A84" s="25"/>
      <c r="B84" s="8" t="s">
        <v>109</v>
      </c>
      <c r="C84" s="8" t="s">
        <v>69</v>
      </c>
      <c r="D84" s="8" t="s">
        <v>17</v>
      </c>
      <c r="E84" s="37"/>
      <c r="F84" s="36"/>
      <c r="G84" s="36"/>
      <c r="H84" s="36"/>
      <c r="I84" s="36"/>
      <c r="J84" s="4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15">
      <c r="A85" s="25"/>
      <c r="B85" s="8" t="s">
        <v>66</v>
      </c>
      <c r="C85" s="8" t="s">
        <v>69</v>
      </c>
      <c r="D85" s="8" t="s">
        <v>12</v>
      </c>
      <c r="E85" s="37"/>
      <c r="F85" s="36"/>
      <c r="G85" s="36"/>
      <c r="H85" s="36"/>
      <c r="I85" s="36"/>
      <c r="J85" s="4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">
      <c r="A86" s="25"/>
      <c r="B86" s="8" t="s">
        <v>110</v>
      </c>
      <c r="C86" s="8" t="s">
        <v>75</v>
      </c>
      <c r="D86" s="8">
        <v>0</v>
      </c>
      <c r="E86" s="37"/>
      <c r="F86" s="36"/>
      <c r="G86" s="36"/>
      <c r="H86" s="36"/>
      <c r="I86" s="36"/>
      <c r="J86" s="4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30.75">
      <c r="A87" s="25"/>
      <c r="B87" s="22" t="s">
        <v>106</v>
      </c>
      <c r="C87" s="22" t="s">
        <v>69</v>
      </c>
      <c r="D87" s="22" t="s">
        <v>378</v>
      </c>
      <c r="E87" s="37"/>
      <c r="F87" s="36"/>
      <c r="G87" s="36"/>
      <c r="H87" s="36"/>
      <c r="I87" s="36"/>
      <c r="J87" s="4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">
      <c r="A88" s="25"/>
      <c r="B88" s="8" t="s">
        <v>107</v>
      </c>
      <c r="C88" s="8" t="s">
        <v>75</v>
      </c>
      <c r="D88" s="26">
        <f>E89+E94+E101+E105+E109+E113</f>
        <v>114665.8167083871</v>
      </c>
      <c r="E88" s="37"/>
      <c r="F88" s="36"/>
      <c r="G88" s="36"/>
      <c r="H88" s="36"/>
      <c r="I88" s="36"/>
      <c r="J88" s="4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11" customFormat="1" ht="30.75">
      <c r="A89" s="25"/>
      <c r="B89" s="8" t="s">
        <v>108</v>
      </c>
      <c r="C89" s="8" t="s">
        <v>69</v>
      </c>
      <c r="D89" s="8" t="s">
        <v>379</v>
      </c>
      <c r="E89" s="40">
        <v>100622.3188</v>
      </c>
      <c r="F89" s="36">
        <f>(2.611*E2*12)/12*10+(2.611*E2*12)/12/30*13+(2.611*E2*12)/12/31*4</f>
        <v>100622.31876967741</v>
      </c>
      <c r="G89" s="36" t="s">
        <v>394</v>
      </c>
      <c r="H89" s="36"/>
      <c r="I89" s="36"/>
      <c r="J89" s="4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s="11" customFormat="1" ht="15">
      <c r="A90" s="25"/>
      <c r="B90" s="8" t="s">
        <v>109</v>
      </c>
      <c r="C90" s="8" t="s">
        <v>69</v>
      </c>
      <c r="D90" s="8" t="s">
        <v>11</v>
      </c>
      <c r="E90" s="37"/>
      <c r="F90" s="36"/>
      <c r="G90" s="36"/>
      <c r="H90" s="36"/>
      <c r="I90" s="36"/>
      <c r="J90" s="4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15">
      <c r="A91" s="25"/>
      <c r="B91" s="8" t="s">
        <v>66</v>
      </c>
      <c r="C91" s="8" t="s">
        <v>69</v>
      </c>
      <c r="D91" s="8" t="s">
        <v>12</v>
      </c>
      <c r="E91" s="37"/>
      <c r="F91" s="36"/>
      <c r="G91" s="36"/>
      <c r="H91" s="36"/>
      <c r="I91" s="36"/>
      <c r="J91" s="4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">
      <c r="A92" s="25"/>
      <c r="B92" s="8" t="s">
        <v>110</v>
      </c>
      <c r="C92" s="8" t="s">
        <v>75</v>
      </c>
      <c r="D92" s="27">
        <f>E89/E2</f>
        <v>27.578336567450528</v>
      </c>
      <c r="E92" s="37"/>
      <c r="F92" s="36"/>
      <c r="G92" s="36"/>
      <c r="H92" s="36"/>
      <c r="I92" s="36"/>
      <c r="J92" s="4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">
      <c r="A93" s="25"/>
      <c r="B93" s="8" t="s">
        <v>107</v>
      </c>
      <c r="C93" s="8" t="s">
        <v>75</v>
      </c>
      <c r="D93" s="26">
        <f>E94+E95+E102+E106+E118</f>
        <v>11500</v>
      </c>
      <c r="E93" s="37"/>
      <c r="F93" s="36"/>
      <c r="G93" s="36"/>
      <c r="H93" s="36"/>
      <c r="I93" s="36"/>
      <c r="J93" s="49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spans="1:22" s="11" customFormat="1" ht="30.75">
      <c r="A94" s="25"/>
      <c r="B94" s="8" t="s">
        <v>108</v>
      </c>
      <c r="C94" s="8" t="s">
        <v>69</v>
      </c>
      <c r="D94" s="8" t="s">
        <v>395</v>
      </c>
      <c r="E94" s="40">
        <v>11500</v>
      </c>
      <c r="F94" s="36">
        <f>0.076*E2*12</f>
        <v>3327.5231999999996</v>
      </c>
      <c r="G94" s="36" t="s">
        <v>396</v>
      </c>
      <c r="H94" s="36"/>
      <c r="I94" s="36"/>
      <c r="J94" s="49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spans="1:22" s="11" customFormat="1" ht="15">
      <c r="A95" s="25"/>
      <c r="B95" s="8" t="s">
        <v>109</v>
      </c>
      <c r="C95" s="8" t="s">
        <v>69</v>
      </c>
      <c r="D95" s="8" t="s">
        <v>11</v>
      </c>
      <c r="E95" s="37"/>
      <c r="F95" s="36"/>
      <c r="G95" s="36"/>
      <c r="H95" s="36"/>
      <c r="I95" s="36"/>
      <c r="J95" s="49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 spans="1:22" s="11" customFormat="1" ht="15">
      <c r="A96" s="25"/>
      <c r="B96" s="8" t="s">
        <v>66</v>
      </c>
      <c r="C96" s="8" t="s">
        <v>69</v>
      </c>
      <c r="D96" s="8" t="s">
        <v>12</v>
      </c>
      <c r="E96" s="37"/>
      <c r="F96" s="36"/>
      <c r="G96" s="36"/>
      <c r="H96" s="36"/>
      <c r="I96" s="36"/>
      <c r="J96" s="49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11" customFormat="1" ht="15">
      <c r="A97" s="25"/>
      <c r="B97" s="8" t="s">
        <v>110</v>
      </c>
      <c r="C97" s="8" t="s">
        <v>75</v>
      </c>
      <c r="D97" s="27">
        <f>E94/E2</f>
        <v>3.1518938771035465</v>
      </c>
      <c r="E97" s="37"/>
      <c r="F97" s="36"/>
      <c r="G97" s="36"/>
      <c r="H97" s="36"/>
      <c r="I97" s="36"/>
      <c r="J97" s="49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1:22" s="11" customFormat="1" ht="15">
      <c r="A98" s="25"/>
      <c r="B98" s="8" t="s">
        <v>109</v>
      </c>
      <c r="C98" s="8" t="s">
        <v>69</v>
      </c>
      <c r="D98" s="8" t="s">
        <v>21</v>
      </c>
      <c r="E98" s="37"/>
      <c r="F98" s="36"/>
      <c r="G98" s="36"/>
      <c r="H98" s="36"/>
      <c r="I98" s="36"/>
      <c r="J98" s="4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11" customFormat="1" ht="15">
      <c r="A99" s="25"/>
      <c r="B99" s="8" t="s">
        <v>66</v>
      </c>
      <c r="C99" s="8" t="s">
        <v>69</v>
      </c>
      <c r="D99" s="8" t="s">
        <v>12</v>
      </c>
      <c r="E99" s="37"/>
      <c r="F99" s="36"/>
      <c r="G99" s="36"/>
      <c r="H99" s="36"/>
      <c r="I99" s="36"/>
      <c r="J99" s="4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s="11" customFormat="1" ht="15">
      <c r="A100" s="25"/>
      <c r="B100" s="8" t="s">
        <v>110</v>
      </c>
      <c r="C100" s="8" t="s">
        <v>75</v>
      </c>
      <c r="D100" s="8">
        <v>0.018</v>
      </c>
      <c r="E100" s="37"/>
      <c r="F100" s="36"/>
      <c r="G100" s="36"/>
      <c r="H100" s="36"/>
      <c r="I100" s="36"/>
      <c r="J100" s="4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0.75">
      <c r="A101" s="25"/>
      <c r="B101" s="8" t="s">
        <v>108</v>
      </c>
      <c r="C101" s="8" t="s">
        <v>69</v>
      </c>
      <c r="D101" s="8" t="s">
        <v>381</v>
      </c>
      <c r="E101" s="41">
        <f>G101</f>
        <v>1348.8246483870967</v>
      </c>
      <c r="F101" s="36">
        <v>0.035</v>
      </c>
      <c r="G101" s="38">
        <f>F101*E2*12/12*10+(F101*E2*12)/12/30*13+(F101*E2*12)/12/31*4</f>
        <v>1348.8246483870967</v>
      </c>
      <c r="H101" s="36"/>
      <c r="I101" s="36"/>
      <c r="J101" s="4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">
      <c r="A102" s="25"/>
      <c r="B102" s="8" t="s">
        <v>109</v>
      </c>
      <c r="C102" s="8" t="s">
        <v>69</v>
      </c>
      <c r="D102" s="8" t="s">
        <v>17</v>
      </c>
      <c r="E102" s="37"/>
      <c r="F102" s="36"/>
      <c r="G102" s="38"/>
      <c r="H102" s="36"/>
      <c r="I102" s="36"/>
      <c r="J102" s="4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">
      <c r="A103" s="25"/>
      <c r="B103" s="8" t="s">
        <v>66</v>
      </c>
      <c r="C103" s="8" t="s">
        <v>69</v>
      </c>
      <c r="D103" s="8" t="s">
        <v>12</v>
      </c>
      <c r="E103" s="37"/>
      <c r="F103" s="36"/>
      <c r="G103" s="38"/>
      <c r="H103" s="36"/>
      <c r="I103" s="36"/>
      <c r="J103" s="4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">
      <c r="A104" s="25"/>
      <c r="B104" s="8" t="s">
        <v>110</v>
      </c>
      <c r="C104" s="8" t="s">
        <v>75</v>
      </c>
      <c r="D104" s="8">
        <v>0.052</v>
      </c>
      <c r="E104" s="37"/>
      <c r="F104" s="36"/>
      <c r="G104" s="38"/>
      <c r="H104" s="36"/>
      <c r="I104" s="36"/>
      <c r="J104" s="4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0.75">
      <c r="A105" s="25"/>
      <c r="B105" s="8" t="s">
        <v>108</v>
      </c>
      <c r="C105" s="8" t="s">
        <v>69</v>
      </c>
      <c r="D105" s="8" t="s">
        <v>382</v>
      </c>
      <c r="E105" s="41">
        <f>G105</f>
        <v>770.7569419354838</v>
      </c>
      <c r="F105" s="36">
        <v>0.02</v>
      </c>
      <c r="G105" s="38">
        <f>F105*$E$2*12/12*10+(F105*$E$2*12)/12/30*13+(F105*$E$2*12)/12/31*4</f>
        <v>770.7569419354838</v>
      </c>
      <c r="H105" s="36"/>
      <c r="I105" s="36"/>
      <c r="J105" s="4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">
      <c r="A106" s="25"/>
      <c r="B106" s="8" t="s">
        <v>109</v>
      </c>
      <c r="C106" s="8" t="s">
        <v>69</v>
      </c>
      <c r="D106" s="8" t="s">
        <v>17</v>
      </c>
      <c r="E106" s="37"/>
      <c r="F106" s="36"/>
      <c r="G106" s="38"/>
      <c r="H106" s="36"/>
      <c r="I106" s="36"/>
      <c r="J106" s="4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">
      <c r="A107" s="25"/>
      <c r="B107" s="8" t="s">
        <v>66</v>
      </c>
      <c r="C107" s="8" t="s">
        <v>69</v>
      </c>
      <c r="D107" s="8" t="s">
        <v>12</v>
      </c>
      <c r="E107" s="37"/>
      <c r="F107" s="36"/>
      <c r="G107" s="38"/>
      <c r="H107" s="36"/>
      <c r="I107" s="36"/>
      <c r="J107" s="4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">
      <c r="A108" s="25"/>
      <c r="B108" s="8" t="s">
        <v>110</v>
      </c>
      <c r="C108" s="8" t="s">
        <v>75</v>
      </c>
      <c r="D108" s="8">
        <v>0.03</v>
      </c>
      <c r="E108" s="37"/>
      <c r="F108" s="36"/>
      <c r="G108" s="38"/>
      <c r="H108" s="36"/>
      <c r="I108" s="36"/>
      <c r="J108" s="4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11" customFormat="1" ht="30.75">
      <c r="A109" s="25"/>
      <c r="B109" s="8" t="s">
        <v>108</v>
      </c>
      <c r="C109" s="8" t="s">
        <v>69</v>
      </c>
      <c r="D109" s="8" t="s">
        <v>380</v>
      </c>
      <c r="E109" s="41">
        <f>G109</f>
        <v>346.8406238709677</v>
      </c>
      <c r="F109" s="36">
        <v>0.009</v>
      </c>
      <c r="G109" s="38">
        <f>F109*$E$2*12/12*10+(F109*$E$2*12)/12/30*13+(F109*$E$2*12)/12/31*4</f>
        <v>346.8406238709677</v>
      </c>
      <c r="H109" s="36"/>
      <c r="I109" s="36"/>
      <c r="J109" s="49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s="11" customFormat="1" ht="15">
      <c r="A110" s="25"/>
      <c r="B110" s="8" t="s">
        <v>109</v>
      </c>
      <c r="C110" s="8" t="s">
        <v>69</v>
      </c>
      <c r="D110" s="8" t="s">
        <v>21</v>
      </c>
      <c r="E110" s="37"/>
      <c r="F110" s="36"/>
      <c r="G110" s="38"/>
      <c r="H110" s="36"/>
      <c r="I110" s="36"/>
      <c r="J110" s="49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s="11" customFormat="1" ht="15">
      <c r="A111" s="25"/>
      <c r="B111" s="8" t="s">
        <v>66</v>
      </c>
      <c r="C111" s="8" t="s">
        <v>69</v>
      </c>
      <c r="D111" s="8" t="s">
        <v>12</v>
      </c>
      <c r="E111" s="37"/>
      <c r="F111" s="36"/>
      <c r="G111" s="38"/>
      <c r="H111" s="36"/>
      <c r="I111" s="36"/>
      <c r="J111" s="49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s="11" customFormat="1" ht="15">
      <c r="A112" s="25"/>
      <c r="B112" s="8" t="s">
        <v>110</v>
      </c>
      <c r="C112" s="8" t="s">
        <v>75</v>
      </c>
      <c r="D112" s="8">
        <v>0.03</v>
      </c>
      <c r="E112" s="37"/>
      <c r="F112" s="36"/>
      <c r="G112" s="38"/>
      <c r="H112" s="36"/>
      <c r="I112" s="36"/>
      <c r="J112" s="49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s="11" customFormat="1" ht="30.75">
      <c r="A113" s="25"/>
      <c r="B113" s="8" t="s">
        <v>108</v>
      </c>
      <c r="C113" s="8" t="s">
        <v>69</v>
      </c>
      <c r="D113" s="8" t="s">
        <v>397</v>
      </c>
      <c r="E113" s="41">
        <f>G113</f>
        <v>77.0756941935484</v>
      </c>
      <c r="F113" s="36">
        <v>0.002</v>
      </c>
      <c r="G113" s="38">
        <f>F113*$E$2*12/12*10+(F113*$E$2*12)/12/30*13+(F113*$E$2*12)/12/31*4</f>
        <v>77.0756941935484</v>
      </c>
      <c r="H113" s="36"/>
      <c r="I113" s="36"/>
      <c r="J113" s="49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 spans="1:22" s="11" customFormat="1" ht="15">
      <c r="A114" s="25"/>
      <c r="B114" s="8" t="s">
        <v>109</v>
      </c>
      <c r="C114" s="8" t="s">
        <v>69</v>
      </c>
      <c r="D114" s="8" t="s">
        <v>21</v>
      </c>
      <c r="E114" s="37"/>
      <c r="F114" s="36"/>
      <c r="G114" s="36"/>
      <c r="H114" s="36"/>
      <c r="I114" s="36"/>
      <c r="J114" s="49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 spans="1:22" s="11" customFormat="1" ht="15">
      <c r="A115" s="25"/>
      <c r="B115" s="8" t="s">
        <v>66</v>
      </c>
      <c r="C115" s="8" t="s">
        <v>69</v>
      </c>
      <c r="D115" s="8" t="s">
        <v>12</v>
      </c>
      <c r="E115" s="37"/>
      <c r="F115" s="36"/>
      <c r="G115" s="36"/>
      <c r="H115" s="36"/>
      <c r="I115" s="36"/>
      <c r="J115" s="49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s="11" customFormat="1" ht="15">
      <c r="A116" s="25"/>
      <c r="B116" s="8" t="s">
        <v>110</v>
      </c>
      <c r="C116" s="8" t="s">
        <v>75</v>
      </c>
      <c r="D116" s="8">
        <v>0.03</v>
      </c>
      <c r="E116" s="37"/>
      <c r="F116" s="36"/>
      <c r="G116" s="36"/>
      <c r="H116" s="36"/>
      <c r="I116" s="36"/>
      <c r="J116" s="49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</row>
    <row r="117" spans="1:22" s="24" customFormat="1" ht="15">
      <c r="A117" s="21" t="s">
        <v>137</v>
      </c>
      <c r="B117" s="22" t="s">
        <v>106</v>
      </c>
      <c r="C117" s="22" t="s">
        <v>69</v>
      </c>
      <c r="D117" s="22" t="s">
        <v>389</v>
      </c>
      <c r="E117" s="37">
        <v>0</v>
      </c>
      <c r="F117" s="37"/>
      <c r="G117" s="37"/>
      <c r="H117" s="37"/>
      <c r="I117" s="37"/>
      <c r="J117" s="50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s="11" customFormat="1" ht="15">
      <c r="A118" s="25" t="s">
        <v>138</v>
      </c>
      <c r="B118" s="8" t="s">
        <v>107</v>
      </c>
      <c r="C118" s="8" t="s">
        <v>75</v>
      </c>
      <c r="D118" s="8">
        <v>0</v>
      </c>
      <c r="E118" s="37"/>
      <c r="F118" s="36"/>
      <c r="G118" s="36"/>
      <c r="H118" s="36"/>
      <c r="I118" s="36"/>
      <c r="J118" s="4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0.75">
      <c r="A119" s="25" t="s">
        <v>139</v>
      </c>
      <c r="B119" s="8" t="s">
        <v>108</v>
      </c>
      <c r="C119" s="8" t="s">
        <v>69</v>
      </c>
      <c r="D119" s="8" t="s">
        <v>389</v>
      </c>
      <c r="E119" s="37"/>
      <c r="F119" s="36"/>
      <c r="G119" s="36"/>
      <c r="H119" s="36"/>
      <c r="I119" s="36"/>
      <c r="J119" s="4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">
      <c r="A120" s="25" t="s">
        <v>140</v>
      </c>
      <c r="B120" s="8" t="s">
        <v>109</v>
      </c>
      <c r="C120" s="8" t="s">
        <v>69</v>
      </c>
      <c r="D120" s="8" t="s">
        <v>27</v>
      </c>
      <c r="E120" s="37"/>
      <c r="F120" s="36"/>
      <c r="G120" s="36"/>
      <c r="H120" s="36"/>
      <c r="I120" s="36"/>
      <c r="J120" s="4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">
      <c r="A121" s="25" t="s">
        <v>141</v>
      </c>
      <c r="B121" s="8" t="s">
        <v>66</v>
      </c>
      <c r="C121" s="8" t="s">
        <v>69</v>
      </c>
      <c r="D121" s="8" t="s">
        <v>12</v>
      </c>
      <c r="E121" s="37"/>
      <c r="F121" s="36"/>
      <c r="G121" s="36"/>
      <c r="H121" s="36"/>
      <c r="I121" s="36"/>
      <c r="J121" s="4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">
      <c r="A122" s="25" t="s">
        <v>142</v>
      </c>
      <c r="B122" s="8" t="s">
        <v>110</v>
      </c>
      <c r="C122" s="8" t="s">
        <v>75</v>
      </c>
      <c r="D122" s="28">
        <f>E117/E2</f>
        <v>0</v>
      </c>
      <c r="E122" s="37"/>
      <c r="F122" s="36"/>
      <c r="G122" s="36"/>
      <c r="H122" s="36"/>
      <c r="I122" s="36"/>
      <c r="J122" s="4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24" customFormat="1" ht="15">
      <c r="A123" s="21" t="s">
        <v>143</v>
      </c>
      <c r="B123" s="22" t="s">
        <v>106</v>
      </c>
      <c r="C123" s="22" t="s">
        <v>69</v>
      </c>
      <c r="D123" s="22" t="s">
        <v>23</v>
      </c>
      <c r="E123" s="37"/>
      <c r="F123" s="37"/>
      <c r="G123" s="37"/>
      <c r="H123" s="37"/>
      <c r="I123" s="37"/>
      <c r="J123" s="50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s="11" customFormat="1" ht="15">
      <c r="A124" s="25" t="s">
        <v>144</v>
      </c>
      <c r="B124" s="8" t="s">
        <v>107</v>
      </c>
      <c r="C124" s="8" t="s">
        <v>75</v>
      </c>
      <c r="D124" s="8">
        <f>E124</f>
        <v>53651.93</v>
      </c>
      <c r="E124" s="37">
        <v>53651.93</v>
      </c>
      <c r="F124" s="36"/>
      <c r="G124" s="36"/>
      <c r="H124" s="36"/>
      <c r="I124" s="36"/>
      <c r="J124" s="4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30.75">
      <c r="A125" s="25" t="s">
        <v>145</v>
      </c>
      <c r="B125" s="8" t="s">
        <v>108</v>
      </c>
      <c r="C125" s="8" t="s">
        <v>69</v>
      </c>
      <c r="D125" s="8" t="s">
        <v>7</v>
      </c>
      <c r="E125" s="37"/>
      <c r="F125" s="36"/>
      <c r="G125" s="36"/>
      <c r="H125" s="36"/>
      <c r="I125" s="36"/>
      <c r="J125" s="4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">
      <c r="A126" s="25" t="s">
        <v>146</v>
      </c>
      <c r="B126" s="8" t="s">
        <v>109</v>
      </c>
      <c r="C126" s="8" t="s">
        <v>69</v>
      </c>
      <c r="D126" s="8" t="s">
        <v>20</v>
      </c>
      <c r="E126" s="37"/>
      <c r="F126" s="36"/>
      <c r="G126" s="36"/>
      <c r="H126" s="36"/>
      <c r="I126" s="36"/>
      <c r="J126" s="4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15">
      <c r="A127" s="25" t="s">
        <v>147</v>
      </c>
      <c r="B127" s="8" t="s">
        <v>66</v>
      </c>
      <c r="C127" s="8" t="s">
        <v>69</v>
      </c>
      <c r="D127" s="8" t="s">
        <v>12</v>
      </c>
      <c r="E127" s="37"/>
      <c r="F127" s="36"/>
      <c r="G127" s="36"/>
      <c r="H127" s="36"/>
      <c r="I127" s="36"/>
      <c r="J127" s="4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">
      <c r="A128" s="25" t="s">
        <v>148</v>
      </c>
      <c r="B128" s="8" t="s">
        <v>110</v>
      </c>
      <c r="C128" s="8" t="s">
        <v>75</v>
      </c>
      <c r="D128" s="28">
        <f>E124/E2</f>
        <v>14.704799101025051</v>
      </c>
      <c r="E128" s="37"/>
      <c r="F128" s="36"/>
      <c r="G128" s="36"/>
      <c r="H128" s="36"/>
      <c r="I128" s="36"/>
      <c r="J128" s="4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30.75">
      <c r="A129" s="21" t="s">
        <v>150</v>
      </c>
      <c r="B129" s="22" t="s">
        <v>106</v>
      </c>
      <c r="C129" s="22" t="s">
        <v>69</v>
      </c>
      <c r="D129" s="22" t="s">
        <v>56</v>
      </c>
      <c r="E129" s="37"/>
      <c r="F129" s="36"/>
      <c r="G129" s="36"/>
      <c r="H129" s="36"/>
      <c r="I129" s="36"/>
      <c r="J129" s="4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">
      <c r="A130" s="25" t="s">
        <v>151</v>
      </c>
      <c r="B130" s="8" t="s">
        <v>107</v>
      </c>
      <c r="C130" s="8" t="s">
        <v>75</v>
      </c>
      <c r="D130" s="8">
        <f>E130</f>
        <v>4464.78</v>
      </c>
      <c r="E130" s="37">
        <v>4464.78</v>
      </c>
      <c r="F130" s="36"/>
      <c r="G130" s="36"/>
      <c r="H130" s="36"/>
      <c r="I130" s="36"/>
      <c r="J130" s="4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0.75">
      <c r="A131" s="25" t="s">
        <v>152</v>
      </c>
      <c r="B131" s="8" t="s">
        <v>108</v>
      </c>
      <c r="C131" s="8" t="s">
        <v>69</v>
      </c>
      <c r="D131" s="8" t="s">
        <v>56</v>
      </c>
      <c r="E131" s="37"/>
      <c r="F131" s="36"/>
      <c r="G131" s="36"/>
      <c r="H131" s="36"/>
      <c r="I131" s="36"/>
      <c r="J131" s="4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">
      <c r="A132" s="25" t="s">
        <v>153</v>
      </c>
      <c r="B132" s="8" t="s">
        <v>109</v>
      </c>
      <c r="C132" s="8" t="s">
        <v>69</v>
      </c>
      <c r="D132" s="8" t="s">
        <v>149</v>
      </c>
      <c r="E132" s="37"/>
      <c r="F132" s="36"/>
      <c r="G132" s="36"/>
      <c r="H132" s="36"/>
      <c r="I132" s="36"/>
      <c r="J132" s="4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">
      <c r="A133" s="25" t="s">
        <v>154</v>
      </c>
      <c r="B133" s="8" t="s">
        <v>66</v>
      </c>
      <c r="C133" s="8" t="s">
        <v>69</v>
      </c>
      <c r="D133" s="8" t="s">
        <v>12</v>
      </c>
      <c r="E133" s="37"/>
      <c r="F133" s="36"/>
      <c r="G133" s="36"/>
      <c r="H133" s="36"/>
      <c r="I133" s="36"/>
      <c r="J133" s="4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">
      <c r="A134" s="25" t="s">
        <v>155</v>
      </c>
      <c r="B134" s="8" t="s">
        <v>110</v>
      </c>
      <c r="C134" s="8" t="s">
        <v>75</v>
      </c>
      <c r="D134" s="28">
        <f>E130/E2</f>
        <v>1.2236967604012499</v>
      </c>
      <c r="E134" s="37"/>
      <c r="F134" s="36"/>
      <c r="G134" s="36"/>
      <c r="H134" s="36"/>
      <c r="I134" s="36"/>
      <c r="J134" s="4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24" customFormat="1" ht="30.75">
      <c r="A135" s="21" t="s">
        <v>157</v>
      </c>
      <c r="B135" s="22" t="s">
        <v>106</v>
      </c>
      <c r="C135" s="22" t="s">
        <v>69</v>
      </c>
      <c r="D135" s="22" t="s">
        <v>57</v>
      </c>
      <c r="E135" s="36">
        <f>F135</f>
        <v>3492.2355984</v>
      </c>
      <c r="F135" s="37">
        <f>0.079762*12*E2</f>
        <v>3492.2355984</v>
      </c>
      <c r="G135" s="37">
        <v>762.94</v>
      </c>
      <c r="H135" s="37"/>
      <c r="I135" s="37"/>
      <c r="J135" s="50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s="11" customFormat="1" ht="15">
      <c r="A136" s="25" t="s">
        <v>158</v>
      </c>
      <c r="B136" s="8" t="s">
        <v>107</v>
      </c>
      <c r="C136" s="8" t="s">
        <v>75</v>
      </c>
      <c r="D136" s="27">
        <f>E135</f>
        <v>3492.2355984</v>
      </c>
      <c r="E136" s="36"/>
      <c r="F136" s="36"/>
      <c r="G136" s="36"/>
      <c r="H136" s="36"/>
      <c r="I136" s="36"/>
      <c r="J136" s="4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30.75">
      <c r="A137" s="25" t="s">
        <v>159</v>
      </c>
      <c r="B137" s="8" t="s">
        <v>108</v>
      </c>
      <c r="C137" s="8" t="s">
        <v>69</v>
      </c>
      <c r="D137" s="8" t="s">
        <v>57</v>
      </c>
      <c r="E137" s="36"/>
      <c r="F137" s="36"/>
      <c r="G137" s="36"/>
      <c r="H137" s="36"/>
      <c r="I137" s="36"/>
      <c r="J137" s="4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">
      <c r="A138" s="25" t="s">
        <v>160</v>
      </c>
      <c r="B138" s="8" t="s">
        <v>109</v>
      </c>
      <c r="C138" s="8" t="s">
        <v>69</v>
      </c>
      <c r="D138" s="8" t="s">
        <v>156</v>
      </c>
      <c r="E138" s="36"/>
      <c r="F138" s="36"/>
      <c r="G138" s="36"/>
      <c r="H138" s="36"/>
      <c r="I138" s="36"/>
      <c r="J138" s="4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15">
      <c r="A139" s="25" t="s">
        <v>161</v>
      </c>
      <c r="B139" s="8" t="s">
        <v>66</v>
      </c>
      <c r="C139" s="8" t="s">
        <v>69</v>
      </c>
      <c r="D139" s="8" t="s">
        <v>12</v>
      </c>
      <c r="E139" s="36"/>
      <c r="F139" s="36"/>
      <c r="G139" s="36"/>
      <c r="H139" s="36"/>
      <c r="I139" s="36"/>
      <c r="J139" s="4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">
      <c r="A140" s="25" t="s">
        <v>162</v>
      </c>
      <c r="B140" s="8" t="s">
        <v>110</v>
      </c>
      <c r="C140" s="8" t="s">
        <v>75</v>
      </c>
      <c r="D140" s="28">
        <f>E135/E2</f>
        <v>0.957144</v>
      </c>
      <c r="E140" s="36"/>
      <c r="F140" s="36"/>
      <c r="G140" s="36"/>
      <c r="H140" s="36"/>
      <c r="I140" s="36"/>
      <c r="J140" s="4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24" customFormat="1" ht="15">
      <c r="A141" s="21" t="s">
        <v>163</v>
      </c>
      <c r="B141" s="22" t="s">
        <v>106</v>
      </c>
      <c r="C141" s="22" t="s">
        <v>69</v>
      </c>
      <c r="D141" s="22" t="s">
        <v>24</v>
      </c>
      <c r="E141" s="37"/>
      <c r="F141" s="37"/>
      <c r="G141" s="37"/>
      <c r="H141" s="37"/>
      <c r="I141" s="37"/>
      <c r="J141" s="50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s="11" customFormat="1" ht="15">
      <c r="A142" s="25" t="s">
        <v>164</v>
      </c>
      <c r="B142" s="8" t="s">
        <v>107</v>
      </c>
      <c r="C142" s="8" t="s">
        <v>75</v>
      </c>
      <c r="D142" s="8">
        <f>E143+E147</f>
        <v>118605.3</v>
      </c>
      <c r="E142" s="37"/>
      <c r="F142" s="37"/>
      <c r="G142" s="36"/>
      <c r="H142" s="36"/>
      <c r="I142" s="36"/>
      <c r="J142" s="4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0.75">
      <c r="A143" s="25" t="s">
        <v>165</v>
      </c>
      <c r="B143" s="8" t="s">
        <v>108</v>
      </c>
      <c r="C143" s="8" t="s">
        <v>69</v>
      </c>
      <c r="D143" s="8" t="s">
        <v>6</v>
      </c>
      <c r="E143" s="37">
        <v>35855.05</v>
      </c>
      <c r="F143" s="37">
        <f>0.712702*12*E2</f>
        <v>31204.374206399993</v>
      </c>
      <c r="G143" s="36"/>
      <c r="H143" s="36"/>
      <c r="I143" s="36"/>
      <c r="J143" s="4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">
      <c r="A144" s="25" t="s">
        <v>166</v>
      </c>
      <c r="B144" s="8" t="s">
        <v>109</v>
      </c>
      <c r="C144" s="8" t="s">
        <v>69</v>
      </c>
      <c r="D144" s="8" t="s">
        <v>25</v>
      </c>
      <c r="E144" s="37"/>
      <c r="F144" s="37"/>
      <c r="G144" s="36"/>
      <c r="H144" s="36"/>
      <c r="I144" s="36"/>
      <c r="J144" s="4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">
      <c r="A145" s="25" t="s">
        <v>167</v>
      </c>
      <c r="B145" s="8" t="s">
        <v>66</v>
      </c>
      <c r="C145" s="8" t="s">
        <v>69</v>
      </c>
      <c r="D145" s="8" t="s">
        <v>12</v>
      </c>
      <c r="E145" s="37"/>
      <c r="F145" s="37"/>
      <c r="G145" s="36"/>
      <c r="H145" s="36"/>
      <c r="I145" s="36"/>
      <c r="J145" s="4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">
      <c r="A146" s="25" t="s">
        <v>168</v>
      </c>
      <c r="B146" s="8" t="s">
        <v>110</v>
      </c>
      <c r="C146" s="8" t="s">
        <v>75</v>
      </c>
      <c r="D146" s="28">
        <f>E143/E2</f>
        <v>9.827070657238394</v>
      </c>
      <c r="E146" s="37"/>
      <c r="F146" s="37"/>
      <c r="G146" s="36"/>
      <c r="H146" s="36"/>
      <c r="I146" s="36"/>
      <c r="J146" s="4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0.75">
      <c r="A147" s="25" t="s">
        <v>169</v>
      </c>
      <c r="B147" s="8" t="s">
        <v>108</v>
      </c>
      <c r="C147" s="8" t="s">
        <v>69</v>
      </c>
      <c r="D147" s="8" t="s">
        <v>5</v>
      </c>
      <c r="E147" s="37">
        <v>82750.25</v>
      </c>
      <c r="F147" s="37">
        <f>1.875*E2*12</f>
        <v>82093.5</v>
      </c>
      <c r="G147" s="36"/>
      <c r="H147" s="36"/>
      <c r="I147" s="36"/>
      <c r="J147" s="4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">
      <c r="A148" s="25" t="s">
        <v>170</v>
      </c>
      <c r="B148" s="8" t="s">
        <v>109</v>
      </c>
      <c r="C148" s="8" t="s">
        <v>69</v>
      </c>
      <c r="D148" s="8" t="s">
        <v>20</v>
      </c>
      <c r="E148" s="37"/>
      <c r="F148" s="37"/>
      <c r="G148" s="36"/>
      <c r="H148" s="36"/>
      <c r="I148" s="36"/>
      <c r="J148" s="4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">
      <c r="A149" s="25" t="s">
        <v>171</v>
      </c>
      <c r="B149" s="8" t="s">
        <v>66</v>
      </c>
      <c r="C149" s="8" t="s">
        <v>69</v>
      </c>
      <c r="D149" s="8" t="s">
        <v>12</v>
      </c>
      <c r="E149" s="37"/>
      <c r="F149" s="37"/>
      <c r="G149" s="36"/>
      <c r="H149" s="36"/>
      <c r="I149" s="36"/>
      <c r="J149" s="4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">
      <c r="A150" s="25" t="s">
        <v>172</v>
      </c>
      <c r="B150" s="8" t="s">
        <v>110</v>
      </c>
      <c r="C150" s="8" t="s">
        <v>75</v>
      </c>
      <c r="D150" s="28">
        <f>E147/E2</f>
        <v>22.68000054815546</v>
      </c>
      <c r="E150" s="37"/>
      <c r="F150" s="37"/>
      <c r="G150" s="36"/>
      <c r="H150" s="36"/>
      <c r="I150" s="36"/>
      <c r="J150" s="4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24" customFormat="1" ht="46.5">
      <c r="A151" s="21" t="s">
        <v>174</v>
      </c>
      <c r="B151" s="22" t="s">
        <v>106</v>
      </c>
      <c r="C151" s="22" t="s">
        <v>69</v>
      </c>
      <c r="D151" s="22" t="s">
        <v>26</v>
      </c>
      <c r="E151" s="37"/>
      <c r="F151" s="42" t="s">
        <v>337</v>
      </c>
      <c r="G151" s="37"/>
      <c r="H151" s="37"/>
      <c r="I151" s="37"/>
      <c r="J151" s="50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s="11" customFormat="1" ht="15">
      <c r="A152" s="25" t="s">
        <v>175</v>
      </c>
      <c r="B152" s="8" t="s">
        <v>107</v>
      </c>
      <c r="C152" s="8" t="s">
        <v>75</v>
      </c>
      <c r="D152" s="8">
        <f>E153+E157</f>
        <v>245.81</v>
      </c>
      <c r="E152" s="36"/>
      <c r="F152" s="42">
        <v>440.5</v>
      </c>
      <c r="G152" s="36"/>
      <c r="H152" s="36"/>
      <c r="I152" s="36"/>
      <c r="J152" s="4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30.75">
      <c r="A153" s="25" t="s">
        <v>176</v>
      </c>
      <c r="B153" s="8" t="s">
        <v>108</v>
      </c>
      <c r="C153" s="8" t="s">
        <v>69</v>
      </c>
      <c r="D153" s="8" t="s">
        <v>9</v>
      </c>
      <c r="E153" s="36">
        <v>0</v>
      </c>
      <c r="F153" s="43"/>
      <c r="G153" s="36"/>
      <c r="H153" s="36"/>
      <c r="I153" s="36"/>
      <c r="J153" s="4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">
      <c r="A154" s="25" t="s">
        <v>177</v>
      </c>
      <c r="B154" s="8" t="s">
        <v>109</v>
      </c>
      <c r="C154" s="8" t="s">
        <v>69</v>
      </c>
      <c r="D154" s="8" t="s">
        <v>27</v>
      </c>
      <c r="E154" s="36"/>
      <c r="F154" s="43"/>
      <c r="G154" s="36"/>
      <c r="H154" s="36"/>
      <c r="I154" s="36"/>
      <c r="J154" s="4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15">
      <c r="A155" s="25" t="s">
        <v>178</v>
      </c>
      <c r="B155" s="8" t="s">
        <v>66</v>
      </c>
      <c r="C155" s="8" t="s">
        <v>69</v>
      </c>
      <c r="D155" s="8" t="s">
        <v>173</v>
      </c>
      <c r="E155" s="36"/>
      <c r="F155" s="36"/>
      <c r="G155" s="36"/>
      <c r="H155" s="36"/>
      <c r="I155" s="36"/>
      <c r="J155" s="4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">
      <c r="A156" s="25" t="s">
        <v>179</v>
      </c>
      <c r="B156" s="8" t="s">
        <v>110</v>
      </c>
      <c r="C156" s="8" t="s">
        <v>75</v>
      </c>
      <c r="D156" s="28">
        <f>E153/F152</f>
        <v>0</v>
      </c>
      <c r="E156" s="36"/>
      <c r="F156" s="42" t="s">
        <v>337</v>
      </c>
      <c r="G156" s="36"/>
      <c r="H156" s="36"/>
      <c r="I156" s="36"/>
      <c r="J156" s="4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30.75">
      <c r="A157" s="25" t="s">
        <v>180</v>
      </c>
      <c r="B157" s="8" t="s">
        <v>108</v>
      </c>
      <c r="C157" s="8" t="s">
        <v>69</v>
      </c>
      <c r="D157" s="8" t="s">
        <v>8</v>
      </c>
      <c r="E157" s="36">
        <v>245.81</v>
      </c>
      <c r="F157" s="42">
        <f>F152</f>
        <v>440.5</v>
      </c>
      <c r="G157" s="36"/>
      <c r="H157" s="36"/>
      <c r="I157" s="36"/>
      <c r="J157" s="4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">
      <c r="A158" s="25" t="s">
        <v>181</v>
      </c>
      <c r="B158" s="8" t="s">
        <v>109</v>
      </c>
      <c r="C158" s="8" t="s">
        <v>69</v>
      </c>
      <c r="D158" s="8" t="s">
        <v>28</v>
      </c>
      <c r="E158" s="36"/>
      <c r="F158" s="36"/>
      <c r="G158" s="36"/>
      <c r="H158" s="36"/>
      <c r="I158" s="36"/>
      <c r="J158" s="4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15">
      <c r="A159" s="25" t="s">
        <v>182</v>
      </c>
      <c r="B159" s="8" t="s">
        <v>66</v>
      </c>
      <c r="C159" s="8" t="s">
        <v>69</v>
      </c>
      <c r="D159" s="8" t="s">
        <v>173</v>
      </c>
      <c r="E159" s="36"/>
      <c r="F159" s="36"/>
      <c r="G159" s="36"/>
      <c r="H159" s="36"/>
      <c r="I159" s="36"/>
      <c r="J159" s="4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">
      <c r="A160" s="25" t="s">
        <v>183</v>
      </c>
      <c r="B160" s="8" t="s">
        <v>110</v>
      </c>
      <c r="C160" s="8" t="s">
        <v>75</v>
      </c>
      <c r="D160" s="28">
        <f>E157/F157</f>
        <v>0.5580249716231556</v>
      </c>
      <c r="E160" s="36"/>
      <c r="F160" s="36"/>
      <c r="G160" s="36"/>
      <c r="H160" s="36"/>
      <c r="I160" s="36"/>
      <c r="J160" s="4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24" customFormat="1" ht="62.25">
      <c r="A161" s="21" t="s">
        <v>184</v>
      </c>
      <c r="B161" s="22" t="s">
        <v>106</v>
      </c>
      <c r="C161" s="22" t="s">
        <v>69</v>
      </c>
      <c r="D161" s="22" t="s">
        <v>29</v>
      </c>
      <c r="E161" s="37"/>
      <c r="F161" s="36"/>
      <c r="G161" s="37"/>
      <c r="H161" s="37"/>
      <c r="I161" s="37"/>
      <c r="J161" s="50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s="11" customFormat="1" ht="15">
      <c r="A162" s="25" t="s">
        <v>185</v>
      </c>
      <c r="B162" s="8" t="s">
        <v>107</v>
      </c>
      <c r="C162" s="8" t="s">
        <v>75</v>
      </c>
      <c r="D162" s="8">
        <f>E163+E167+E171+E175+E179+E183+E187+E191+E195+E199+E203+E207+E215+E211+E216</f>
        <v>105050.1280024</v>
      </c>
      <c r="E162" s="36"/>
      <c r="F162" s="36"/>
      <c r="G162" s="36"/>
      <c r="H162" s="36"/>
      <c r="I162" s="36"/>
      <c r="J162" s="4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0.75">
      <c r="A163" s="25" t="s">
        <v>186</v>
      </c>
      <c r="B163" s="8" t="s">
        <v>108</v>
      </c>
      <c r="C163" s="8" t="s">
        <v>69</v>
      </c>
      <c r="D163" s="8" t="s">
        <v>30</v>
      </c>
      <c r="E163" s="36">
        <f>526.13+1266.06</f>
        <v>1792.19</v>
      </c>
      <c r="F163" s="36"/>
      <c r="G163" s="36"/>
      <c r="H163" s="36"/>
      <c r="I163" s="36"/>
      <c r="J163" s="4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">
      <c r="A164" s="25" t="s">
        <v>187</v>
      </c>
      <c r="B164" s="8" t="s">
        <v>109</v>
      </c>
      <c r="C164" s="8" t="s">
        <v>69</v>
      </c>
      <c r="D164" s="8" t="s">
        <v>25</v>
      </c>
      <c r="E164" s="36"/>
      <c r="F164" s="36"/>
      <c r="G164" s="36"/>
      <c r="H164" s="36"/>
      <c r="I164" s="36"/>
      <c r="J164" s="4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">
      <c r="A165" s="25" t="s">
        <v>188</v>
      </c>
      <c r="B165" s="8" t="s">
        <v>66</v>
      </c>
      <c r="C165" s="8" t="s">
        <v>69</v>
      </c>
      <c r="D165" s="8" t="s">
        <v>12</v>
      </c>
      <c r="E165" s="36"/>
      <c r="F165" s="36"/>
      <c r="G165" s="36"/>
      <c r="H165" s="36"/>
      <c r="I165" s="36"/>
      <c r="J165" s="4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">
      <c r="A166" s="25" t="s">
        <v>189</v>
      </c>
      <c r="B166" s="8" t="s">
        <v>110</v>
      </c>
      <c r="C166" s="8" t="s">
        <v>75</v>
      </c>
      <c r="D166" s="28">
        <f>E163/E2</f>
        <v>0.49119936413967</v>
      </c>
      <c r="E166" s="36"/>
      <c r="F166" s="36"/>
      <c r="G166" s="36"/>
      <c r="H166" s="36"/>
      <c r="I166" s="36"/>
      <c r="J166" s="4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30.75">
      <c r="A167" s="25" t="s">
        <v>190</v>
      </c>
      <c r="B167" s="8" t="s">
        <v>108</v>
      </c>
      <c r="C167" s="8" t="s">
        <v>69</v>
      </c>
      <c r="D167" s="8" t="s">
        <v>31</v>
      </c>
      <c r="E167" s="36">
        <f>4028.05</f>
        <v>4028.05</v>
      </c>
      <c r="F167" s="36"/>
      <c r="G167" s="36"/>
      <c r="H167" s="36"/>
      <c r="I167" s="36"/>
      <c r="J167" s="4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">
      <c r="A168" s="25" t="s">
        <v>191</v>
      </c>
      <c r="B168" s="8" t="s">
        <v>109</v>
      </c>
      <c r="C168" s="8" t="s">
        <v>69</v>
      </c>
      <c r="D168" s="8" t="s">
        <v>32</v>
      </c>
      <c r="E168" s="36"/>
      <c r="F168" s="36"/>
      <c r="G168" s="36"/>
      <c r="H168" s="36"/>
      <c r="I168" s="36"/>
      <c r="J168" s="4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15">
      <c r="A169" s="25" t="s">
        <v>192</v>
      </c>
      <c r="B169" s="8" t="s">
        <v>66</v>
      </c>
      <c r="C169" s="8" t="s">
        <v>69</v>
      </c>
      <c r="D169" s="8" t="s">
        <v>12</v>
      </c>
      <c r="E169" s="36"/>
      <c r="F169" s="36"/>
      <c r="G169" s="36"/>
      <c r="H169" s="36"/>
      <c r="I169" s="36"/>
      <c r="J169" s="4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">
      <c r="A170" s="25" t="s">
        <v>193</v>
      </c>
      <c r="B170" s="8" t="s">
        <v>110</v>
      </c>
      <c r="C170" s="8" t="s">
        <v>75</v>
      </c>
      <c r="D170" s="28">
        <f>E167/E2</f>
        <v>1.103998794057995</v>
      </c>
      <c r="E170" s="36"/>
      <c r="F170" s="36"/>
      <c r="G170" s="36"/>
      <c r="H170" s="36"/>
      <c r="I170" s="36"/>
      <c r="J170" s="4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30.75">
      <c r="A171" s="25" t="s">
        <v>194</v>
      </c>
      <c r="B171" s="8" t="s">
        <v>108</v>
      </c>
      <c r="C171" s="8" t="s">
        <v>69</v>
      </c>
      <c r="D171" s="8" t="s">
        <v>3</v>
      </c>
      <c r="E171" s="36">
        <f>770.58+2120.2</f>
        <v>2890.7799999999997</v>
      </c>
      <c r="F171" s="36"/>
      <c r="G171" s="36"/>
      <c r="H171" s="36"/>
      <c r="I171" s="36"/>
      <c r="J171" s="4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">
      <c r="A172" s="25" t="s">
        <v>195</v>
      </c>
      <c r="B172" s="8" t="s">
        <v>109</v>
      </c>
      <c r="C172" s="8" t="s">
        <v>69</v>
      </c>
      <c r="D172" s="8" t="s">
        <v>33</v>
      </c>
      <c r="E172" s="36"/>
      <c r="F172" s="36"/>
      <c r="G172" s="36"/>
      <c r="H172" s="36"/>
      <c r="I172" s="36"/>
      <c r="J172" s="4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15">
      <c r="A173" s="25" t="s">
        <v>196</v>
      </c>
      <c r="B173" s="8" t="s">
        <v>66</v>
      </c>
      <c r="C173" s="8" t="s">
        <v>69</v>
      </c>
      <c r="D173" s="8" t="s">
        <v>12</v>
      </c>
      <c r="E173" s="36"/>
      <c r="F173" s="36"/>
      <c r="G173" s="36"/>
      <c r="H173" s="36"/>
      <c r="I173" s="36"/>
      <c r="J173" s="4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">
      <c r="A174" s="25" t="s">
        <v>197</v>
      </c>
      <c r="B174" s="8" t="s">
        <v>110</v>
      </c>
      <c r="C174" s="8" t="s">
        <v>75</v>
      </c>
      <c r="D174" s="28">
        <f>E171/E2</f>
        <v>0.7922984158307296</v>
      </c>
      <c r="E174" s="36"/>
      <c r="F174" s="36"/>
      <c r="G174" s="36"/>
      <c r="H174" s="36"/>
      <c r="I174" s="36"/>
      <c r="J174" s="4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30.75">
      <c r="A175" s="25" t="s">
        <v>198</v>
      </c>
      <c r="B175" s="8" t="s">
        <v>108</v>
      </c>
      <c r="C175" s="8" t="s">
        <v>69</v>
      </c>
      <c r="D175" s="8" t="s">
        <v>2</v>
      </c>
      <c r="E175" s="36">
        <f>1348.52+37489.37</f>
        <v>38837.89</v>
      </c>
      <c r="F175" s="36"/>
      <c r="G175" s="36"/>
      <c r="H175" s="36"/>
      <c r="I175" s="36"/>
      <c r="J175" s="4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">
      <c r="A176" s="25" t="s">
        <v>199</v>
      </c>
      <c r="B176" s="8" t="s">
        <v>109</v>
      </c>
      <c r="C176" s="8" t="s">
        <v>69</v>
      </c>
      <c r="D176" s="8" t="s">
        <v>34</v>
      </c>
      <c r="E176" s="36"/>
      <c r="F176" s="36"/>
      <c r="G176" s="36"/>
      <c r="H176" s="36"/>
      <c r="I176" s="36"/>
      <c r="J176" s="4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15">
      <c r="A177" s="25" t="s">
        <v>200</v>
      </c>
      <c r="B177" s="8" t="s">
        <v>66</v>
      </c>
      <c r="C177" s="8" t="s">
        <v>69</v>
      </c>
      <c r="D177" s="8" t="s">
        <v>12</v>
      </c>
      <c r="E177" s="36"/>
      <c r="F177" s="36"/>
      <c r="G177" s="36"/>
      <c r="H177" s="36"/>
      <c r="I177" s="36"/>
      <c r="J177" s="4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">
      <c r="A178" s="25" t="s">
        <v>201</v>
      </c>
      <c r="B178" s="8" t="s">
        <v>110</v>
      </c>
      <c r="C178" s="8" t="s">
        <v>75</v>
      </c>
      <c r="D178" s="28">
        <f>E175/E2</f>
        <v>10.644600668749657</v>
      </c>
      <c r="E178" s="36"/>
      <c r="F178" s="36"/>
      <c r="G178" s="36"/>
      <c r="H178" s="36"/>
      <c r="I178" s="36"/>
      <c r="J178" s="4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46.5">
      <c r="A179" s="25" t="s">
        <v>202</v>
      </c>
      <c r="B179" s="8" t="s">
        <v>108</v>
      </c>
      <c r="C179" s="8" t="s">
        <v>69</v>
      </c>
      <c r="D179" s="8" t="s">
        <v>35</v>
      </c>
      <c r="E179" s="36">
        <f>20357+5271.5</f>
        <v>25628.5</v>
      </c>
      <c r="F179" s="36"/>
      <c r="G179" s="36"/>
      <c r="H179" s="36"/>
      <c r="I179" s="36"/>
      <c r="J179" s="4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">
      <c r="A180" s="25" t="s">
        <v>203</v>
      </c>
      <c r="B180" s="8" t="s">
        <v>109</v>
      </c>
      <c r="C180" s="8" t="s">
        <v>69</v>
      </c>
      <c r="D180" s="8" t="s">
        <v>36</v>
      </c>
      <c r="E180" s="36"/>
      <c r="F180" s="36"/>
      <c r="G180" s="36"/>
      <c r="H180" s="36"/>
      <c r="I180" s="36"/>
      <c r="J180" s="4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15">
      <c r="A181" s="25" t="s">
        <v>204</v>
      </c>
      <c r="B181" s="8" t="s">
        <v>66</v>
      </c>
      <c r="C181" s="8" t="s">
        <v>69</v>
      </c>
      <c r="D181" s="8" t="s">
        <v>12</v>
      </c>
      <c r="E181" s="36"/>
      <c r="F181" s="36"/>
      <c r="G181" s="36"/>
      <c r="H181" s="36"/>
      <c r="I181" s="36"/>
      <c r="J181" s="4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">
      <c r="A182" s="25" t="s">
        <v>205</v>
      </c>
      <c r="B182" s="8" t="s">
        <v>110</v>
      </c>
      <c r="C182" s="8" t="s">
        <v>75</v>
      </c>
      <c r="D182" s="28">
        <f>E179/E2</f>
        <v>7.024201063421587</v>
      </c>
      <c r="E182" s="36"/>
      <c r="F182" s="36"/>
      <c r="G182" s="36"/>
      <c r="H182" s="36"/>
      <c r="I182" s="36"/>
      <c r="J182" s="4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30.75">
      <c r="A183" s="25" t="s">
        <v>206</v>
      </c>
      <c r="B183" s="8" t="s">
        <v>108</v>
      </c>
      <c r="C183" s="8" t="s">
        <v>69</v>
      </c>
      <c r="D183" s="8" t="s">
        <v>37</v>
      </c>
      <c r="E183" s="36">
        <f>6213.57+2191</f>
        <v>8404.57</v>
      </c>
      <c r="F183" s="36"/>
      <c r="G183" s="36"/>
      <c r="H183" s="36"/>
      <c r="I183" s="36"/>
      <c r="J183" s="4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">
      <c r="A184" s="25" t="s">
        <v>207</v>
      </c>
      <c r="B184" s="8" t="s">
        <v>109</v>
      </c>
      <c r="C184" s="8" t="s">
        <v>69</v>
      </c>
      <c r="D184" s="8" t="s">
        <v>38</v>
      </c>
      <c r="E184" s="36"/>
      <c r="F184" s="36"/>
      <c r="G184" s="36"/>
      <c r="H184" s="36"/>
      <c r="I184" s="36"/>
      <c r="J184" s="4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15">
      <c r="A185" s="25" t="s">
        <v>208</v>
      </c>
      <c r="B185" s="8" t="s">
        <v>66</v>
      </c>
      <c r="C185" s="8" t="s">
        <v>69</v>
      </c>
      <c r="D185" s="8" t="s">
        <v>12</v>
      </c>
      <c r="E185" s="36"/>
      <c r="F185" s="36"/>
      <c r="G185" s="36"/>
      <c r="H185" s="36"/>
      <c r="I185" s="36"/>
      <c r="J185" s="4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">
      <c r="A186" s="25" t="s">
        <v>209</v>
      </c>
      <c r="B186" s="8" t="s">
        <v>110</v>
      </c>
      <c r="C186" s="8" t="s">
        <v>75</v>
      </c>
      <c r="D186" s="28">
        <f>E183/E2</f>
        <v>2.303505454146796</v>
      </c>
      <c r="E186" s="36"/>
      <c r="F186" s="36"/>
      <c r="G186" s="36"/>
      <c r="H186" s="36"/>
      <c r="I186" s="36"/>
      <c r="J186" s="4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30.75">
      <c r="A187" s="25" t="s">
        <v>210</v>
      </c>
      <c r="B187" s="8" t="s">
        <v>108</v>
      </c>
      <c r="C187" s="8" t="s">
        <v>69</v>
      </c>
      <c r="D187" s="8" t="s">
        <v>39</v>
      </c>
      <c r="E187" s="36">
        <v>5046.74</v>
      </c>
      <c r="F187" s="36"/>
      <c r="G187" s="36"/>
      <c r="H187" s="36"/>
      <c r="I187" s="36"/>
      <c r="J187" s="4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">
      <c r="A188" s="25" t="s">
        <v>211</v>
      </c>
      <c r="B188" s="8" t="s">
        <v>109</v>
      </c>
      <c r="C188" s="8" t="s">
        <v>69</v>
      </c>
      <c r="D188" s="8" t="s">
        <v>27</v>
      </c>
      <c r="E188" s="36"/>
      <c r="F188" s="36"/>
      <c r="G188" s="36"/>
      <c r="H188" s="36"/>
      <c r="I188" s="36"/>
      <c r="J188" s="4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15">
      <c r="A189" s="25" t="s">
        <v>212</v>
      </c>
      <c r="B189" s="8" t="s">
        <v>66</v>
      </c>
      <c r="C189" s="8" t="s">
        <v>69</v>
      </c>
      <c r="D189" s="8" t="s">
        <v>12</v>
      </c>
      <c r="E189" s="36"/>
      <c r="F189" s="36"/>
      <c r="G189" s="36"/>
      <c r="H189" s="36"/>
      <c r="I189" s="36"/>
      <c r="J189" s="4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">
      <c r="A190" s="25" t="s">
        <v>213</v>
      </c>
      <c r="B190" s="8" t="s">
        <v>110</v>
      </c>
      <c r="C190" s="8" t="s">
        <v>75</v>
      </c>
      <c r="D190" s="28">
        <f>E187/E2</f>
        <v>1.3831990352463959</v>
      </c>
      <c r="E190" s="36"/>
      <c r="F190" s="36"/>
      <c r="G190" s="36"/>
      <c r="H190" s="36"/>
      <c r="I190" s="36"/>
      <c r="J190" s="4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30.75">
      <c r="A191" s="25" t="s">
        <v>214</v>
      </c>
      <c r="B191" s="8" t="s">
        <v>108</v>
      </c>
      <c r="C191" s="8" t="s">
        <v>69</v>
      </c>
      <c r="D191" s="8" t="s">
        <v>40</v>
      </c>
      <c r="E191" s="36">
        <v>3294.01</v>
      </c>
      <c r="F191" s="36"/>
      <c r="G191" s="36"/>
      <c r="H191" s="36"/>
      <c r="I191" s="36"/>
      <c r="J191" s="4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">
      <c r="A192" s="25" t="s">
        <v>215</v>
      </c>
      <c r="B192" s="8" t="s">
        <v>109</v>
      </c>
      <c r="C192" s="8" t="s">
        <v>69</v>
      </c>
      <c r="D192" s="8" t="s">
        <v>34</v>
      </c>
      <c r="E192" s="36"/>
      <c r="F192" s="36"/>
      <c r="G192" s="36"/>
      <c r="H192" s="36"/>
      <c r="I192" s="36"/>
      <c r="J192" s="4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15">
      <c r="A193" s="25" t="s">
        <v>216</v>
      </c>
      <c r="B193" s="8" t="s">
        <v>66</v>
      </c>
      <c r="C193" s="8" t="s">
        <v>69</v>
      </c>
      <c r="D193" s="8" t="s">
        <v>12</v>
      </c>
      <c r="E193" s="36"/>
      <c r="F193" s="36"/>
      <c r="G193" s="36"/>
      <c r="H193" s="36"/>
      <c r="I193" s="36"/>
      <c r="J193" s="4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">
      <c r="A194" s="25" t="s">
        <v>217</v>
      </c>
      <c r="B194" s="8" t="s">
        <v>110</v>
      </c>
      <c r="C194" s="8" t="s">
        <v>75</v>
      </c>
      <c r="D194" s="28">
        <f>E191/E2</f>
        <v>0.9028147782711178</v>
      </c>
      <c r="E194" s="36"/>
      <c r="F194" s="36"/>
      <c r="G194" s="36"/>
      <c r="H194" s="36"/>
      <c r="I194" s="36"/>
      <c r="J194" s="4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30.75">
      <c r="A195" s="25" t="s">
        <v>350</v>
      </c>
      <c r="B195" s="8" t="s">
        <v>108</v>
      </c>
      <c r="C195" s="8" t="s">
        <v>69</v>
      </c>
      <c r="D195" s="8" t="s">
        <v>334</v>
      </c>
      <c r="E195" s="36">
        <v>2491.26</v>
      </c>
      <c r="F195" s="36"/>
      <c r="G195" s="36"/>
      <c r="H195" s="36"/>
      <c r="I195" s="36"/>
      <c r="J195" s="4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">
      <c r="A196" s="25" t="s">
        <v>351</v>
      </c>
      <c r="B196" s="8" t="s">
        <v>109</v>
      </c>
      <c r="C196" s="8" t="s">
        <v>69</v>
      </c>
      <c r="D196" s="8" t="s">
        <v>38</v>
      </c>
      <c r="E196" s="36"/>
      <c r="F196" s="36"/>
      <c r="G196" s="36"/>
      <c r="H196" s="36"/>
      <c r="I196" s="36"/>
      <c r="J196" s="4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15">
      <c r="A197" s="25" t="s">
        <v>352</v>
      </c>
      <c r="B197" s="8" t="s">
        <v>66</v>
      </c>
      <c r="C197" s="8" t="s">
        <v>69</v>
      </c>
      <c r="D197" s="8" t="s">
        <v>12</v>
      </c>
      <c r="E197" s="36"/>
      <c r="F197" s="36"/>
      <c r="G197" s="36"/>
      <c r="H197" s="36"/>
      <c r="I197" s="36"/>
      <c r="J197" s="4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">
      <c r="A198" s="25" t="s">
        <v>353</v>
      </c>
      <c r="B198" s="8" t="s">
        <v>110</v>
      </c>
      <c r="C198" s="8" t="s">
        <v>75</v>
      </c>
      <c r="D198" s="28">
        <f>E195/E2</f>
        <v>0.6827988817628681</v>
      </c>
      <c r="E198" s="36"/>
      <c r="F198" s="36"/>
      <c r="G198" s="36"/>
      <c r="H198" s="36"/>
      <c r="I198" s="36"/>
      <c r="J198" s="4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30.75">
      <c r="A199" s="25" t="s">
        <v>354</v>
      </c>
      <c r="B199" s="8" t="s">
        <v>108</v>
      </c>
      <c r="C199" s="8" t="s">
        <v>69</v>
      </c>
      <c r="D199" s="28" t="s">
        <v>333</v>
      </c>
      <c r="E199" s="36">
        <v>0</v>
      </c>
      <c r="F199" s="36"/>
      <c r="G199" s="36"/>
      <c r="H199" s="36"/>
      <c r="I199" s="36"/>
      <c r="J199" s="4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">
      <c r="A200" s="25" t="s">
        <v>355</v>
      </c>
      <c r="B200" s="8" t="s">
        <v>109</v>
      </c>
      <c r="C200" s="8" t="s">
        <v>69</v>
      </c>
      <c r="D200" s="28" t="s">
        <v>34</v>
      </c>
      <c r="E200" s="36"/>
      <c r="F200" s="36"/>
      <c r="G200" s="36"/>
      <c r="H200" s="36"/>
      <c r="I200" s="36"/>
      <c r="J200" s="4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15">
      <c r="A201" s="25" t="s">
        <v>356</v>
      </c>
      <c r="B201" s="8" t="s">
        <v>66</v>
      </c>
      <c r="C201" s="8" t="s">
        <v>69</v>
      </c>
      <c r="D201" s="28" t="s">
        <v>12</v>
      </c>
      <c r="E201" s="36"/>
      <c r="F201" s="36"/>
      <c r="G201" s="36"/>
      <c r="H201" s="36"/>
      <c r="I201" s="36"/>
      <c r="J201" s="4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">
      <c r="A202" s="25" t="s">
        <v>357</v>
      </c>
      <c r="B202" s="8" t="s">
        <v>110</v>
      </c>
      <c r="C202" s="8" t="s">
        <v>75</v>
      </c>
      <c r="D202" s="28">
        <f>E199/E2</f>
        <v>0</v>
      </c>
      <c r="E202" s="36"/>
      <c r="F202" s="36"/>
      <c r="G202" s="36"/>
      <c r="H202" s="36"/>
      <c r="I202" s="36"/>
      <c r="J202" s="4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30.75">
      <c r="A203" s="25" t="s">
        <v>358</v>
      </c>
      <c r="B203" s="8" t="s">
        <v>108</v>
      </c>
      <c r="C203" s="8" t="s">
        <v>69</v>
      </c>
      <c r="D203" s="28" t="s">
        <v>335</v>
      </c>
      <c r="E203" s="36">
        <v>0</v>
      </c>
      <c r="F203" s="36"/>
      <c r="G203" s="36"/>
      <c r="H203" s="36"/>
      <c r="I203" s="36"/>
      <c r="J203" s="49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">
      <c r="A204" s="25" t="s">
        <v>359</v>
      </c>
      <c r="B204" s="8" t="s">
        <v>109</v>
      </c>
      <c r="C204" s="8" t="s">
        <v>69</v>
      </c>
      <c r="D204" s="28" t="s">
        <v>27</v>
      </c>
      <c r="E204" s="36"/>
      <c r="F204" s="36"/>
      <c r="G204" s="36"/>
      <c r="H204" s="36"/>
      <c r="I204" s="36"/>
      <c r="J204" s="4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15">
      <c r="A205" s="25" t="s">
        <v>360</v>
      </c>
      <c r="B205" s="8" t="s">
        <v>66</v>
      </c>
      <c r="C205" s="8" t="s">
        <v>69</v>
      </c>
      <c r="D205" s="28" t="s">
        <v>12</v>
      </c>
      <c r="E205" s="36"/>
      <c r="F205" s="36"/>
      <c r="G205" s="36"/>
      <c r="H205" s="36"/>
      <c r="I205" s="36"/>
      <c r="J205" s="49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">
      <c r="A206" s="25" t="s">
        <v>361</v>
      </c>
      <c r="B206" s="8" t="s">
        <v>110</v>
      </c>
      <c r="C206" s="8" t="s">
        <v>75</v>
      </c>
      <c r="D206" s="28">
        <f>E203/E2</f>
        <v>0</v>
      </c>
      <c r="E206" s="36"/>
      <c r="F206" s="36"/>
      <c r="G206" s="36"/>
      <c r="H206" s="36"/>
      <c r="I206" s="36"/>
      <c r="J206" s="49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30.75">
      <c r="A207" s="25" t="s">
        <v>362</v>
      </c>
      <c r="B207" s="8" t="s">
        <v>108</v>
      </c>
      <c r="C207" s="8" t="s">
        <v>69</v>
      </c>
      <c r="D207" s="28" t="s">
        <v>332</v>
      </c>
      <c r="E207" s="36">
        <v>0</v>
      </c>
      <c r="F207" s="36"/>
      <c r="G207" s="36"/>
      <c r="H207" s="36"/>
      <c r="I207" s="36"/>
      <c r="J207" s="49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">
      <c r="A208" s="25" t="s">
        <v>363</v>
      </c>
      <c r="B208" s="8" t="s">
        <v>109</v>
      </c>
      <c r="C208" s="8" t="s">
        <v>69</v>
      </c>
      <c r="D208" s="28" t="s">
        <v>27</v>
      </c>
      <c r="E208" s="36"/>
      <c r="F208" s="36"/>
      <c r="G208" s="36"/>
      <c r="H208" s="36"/>
      <c r="I208" s="36"/>
      <c r="J208" s="49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15">
      <c r="A209" s="25" t="s">
        <v>364</v>
      </c>
      <c r="B209" s="8" t="s">
        <v>66</v>
      </c>
      <c r="C209" s="8" t="s">
        <v>69</v>
      </c>
      <c r="D209" s="28" t="s">
        <v>12</v>
      </c>
      <c r="E209" s="36"/>
      <c r="F209" s="36"/>
      <c r="G209" s="36"/>
      <c r="H209" s="36"/>
      <c r="I209" s="36"/>
      <c r="J209" s="49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">
      <c r="A210" s="25" t="s">
        <v>365</v>
      </c>
      <c r="B210" s="8" t="s">
        <v>110</v>
      </c>
      <c r="C210" s="8" t="s">
        <v>75</v>
      </c>
      <c r="D210" s="28">
        <f>E207/E2</f>
        <v>0</v>
      </c>
      <c r="E210" s="36"/>
      <c r="F210" s="36"/>
      <c r="G210" s="36"/>
      <c r="H210" s="36"/>
      <c r="I210" s="36"/>
      <c r="J210" s="49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" hidden="1">
      <c r="A211" s="25"/>
      <c r="B211" s="8"/>
      <c r="C211" s="8"/>
      <c r="D211" s="28"/>
      <c r="E211" s="36"/>
      <c r="F211" s="36"/>
      <c r="G211" s="36"/>
      <c r="H211" s="36"/>
      <c r="I211" s="36"/>
      <c r="J211" s="49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" hidden="1">
      <c r="A212" s="25"/>
      <c r="B212" s="8"/>
      <c r="C212" s="8"/>
      <c r="D212" s="28"/>
      <c r="E212" s="36"/>
      <c r="F212" s="36"/>
      <c r="G212" s="36"/>
      <c r="H212" s="36"/>
      <c r="I212" s="36"/>
      <c r="J212" s="49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15" hidden="1">
      <c r="A213" s="25"/>
      <c r="B213" s="8"/>
      <c r="C213" s="8"/>
      <c r="D213" s="28"/>
      <c r="E213" s="36"/>
      <c r="F213" s="36"/>
      <c r="G213" s="36"/>
      <c r="H213" s="36"/>
      <c r="I213" s="36"/>
      <c r="J213" s="49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" hidden="1">
      <c r="A214" s="25"/>
      <c r="B214" s="8"/>
      <c r="C214" s="8"/>
      <c r="D214" s="28"/>
      <c r="E214" s="36"/>
      <c r="F214" s="36" t="s">
        <v>377</v>
      </c>
      <c r="G214" s="36"/>
      <c r="H214" s="36"/>
      <c r="I214" s="36"/>
      <c r="J214" s="49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0.75">
      <c r="A215" s="25" t="s">
        <v>366</v>
      </c>
      <c r="B215" s="8" t="s">
        <v>108</v>
      </c>
      <c r="C215" s="8" t="s">
        <v>69</v>
      </c>
      <c r="D215" s="8" t="s">
        <v>329</v>
      </c>
      <c r="E215" s="38">
        <f>F215</f>
        <v>12636.1380024</v>
      </c>
      <c r="F215" s="44">
        <f>0.288607*E2*12</f>
        <v>12636.1380024</v>
      </c>
      <c r="G215" s="45">
        <v>2721.49</v>
      </c>
      <c r="H215" s="36"/>
      <c r="I215" s="36"/>
      <c r="J215" s="49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">
      <c r="A216" s="25" t="s">
        <v>367</v>
      </c>
      <c r="B216" s="8" t="s">
        <v>109</v>
      </c>
      <c r="C216" s="8" t="s">
        <v>69</v>
      </c>
      <c r="D216" s="8" t="s">
        <v>27</v>
      </c>
      <c r="E216" s="36"/>
      <c r="F216" s="46"/>
      <c r="G216" s="36"/>
      <c r="H216" s="36"/>
      <c r="I216" s="36"/>
      <c r="J216" s="49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">
      <c r="A217" s="25" t="s">
        <v>368</v>
      </c>
      <c r="B217" s="8" t="s">
        <v>66</v>
      </c>
      <c r="C217" s="8" t="s">
        <v>69</v>
      </c>
      <c r="D217" s="8" t="s">
        <v>12</v>
      </c>
      <c r="E217" s="47"/>
      <c r="F217" s="46"/>
      <c r="G217" s="36"/>
      <c r="H217" s="36"/>
      <c r="I217" s="36"/>
      <c r="J217" s="49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">
      <c r="A218" s="25" t="s">
        <v>369</v>
      </c>
      <c r="B218" s="8" t="s">
        <v>110</v>
      </c>
      <c r="C218" s="8" t="s">
        <v>75</v>
      </c>
      <c r="D218" s="28">
        <f>E215/E2</f>
        <v>3.463284</v>
      </c>
      <c r="E218" s="36"/>
      <c r="F218" s="36"/>
      <c r="G218" s="36"/>
      <c r="H218" s="36"/>
      <c r="I218" s="36"/>
      <c r="J218" s="49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46.5">
      <c r="A219" s="21" t="s">
        <v>218</v>
      </c>
      <c r="B219" s="22" t="s">
        <v>106</v>
      </c>
      <c r="C219" s="22" t="s">
        <v>69</v>
      </c>
      <c r="D219" s="22" t="s">
        <v>41</v>
      </c>
      <c r="E219" s="37"/>
      <c r="F219" s="36"/>
      <c r="G219" s="36"/>
      <c r="H219" s="36"/>
      <c r="I219" s="36"/>
      <c r="J219" s="4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">
      <c r="A220" s="25" t="s">
        <v>219</v>
      </c>
      <c r="B220" s="8" t="s">
        <v>107</v>
      </c>
      <c r="C220" s="8" t="s">
        <v>75</v>
      </c>
      <c r="D220" s="8">
        <f>E221+E225+E229+E233+E237+E241+E245+E249+E253+E257+E261</f>
        <v>83241.84033119999</v>
      </c>
      <c r="E220" s="37"/>
      <c r="F220" s="36"/>
      <c r="G220" s="36"/>
      <c r="H220" s="36"/>
      <c r="I220" s="36"/>
      <c r="J220" s="49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30.75">
      <c r="A221" s="25" t="s">
        <v>220</v>
      </c>
      <c r="B221" s="8" t="s">
        <v>108</v>
      </c>
      <c r="C221" s="8" t="s">
        <v>69</v>
      </c>
      <c r="D221" s="8" t="s">
        <v>399</v>
      </c>
      <c r="E221" s="41">
        <f>G221</f>
        <v>4504.0215672</v>
      </c>
      <c r="F221" s="36">
        <v>1</v>
      </c>
      <c r="G221" s="36">
        <f>(0.06904+0.033831)*E2*12</f>
        <v>4504.0215672</v>
      </c>
      <c r="H221" s="36"/>
      <c r="I221" s="36"/>
      <c r="J221" s="4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">
      <c r="A222" s="25" t="s">
        <v>221</v>
      </c>
      <c r="B222" s="8" t="s">
        <v>109</v>
      </c>
      <c r="C222" s="8" t="s">
        <v>69</v>
      </c>
      <c r="D222" s="8" t="s">
        <v>42</v>
      </c>
      <c r="E222" s="37"/>
      <c r="F222" s="36"/>
      <c r="G222" s="36"/>
      <c r="H222" s="36"/>
      <c r="I222" s="36"/>
      <c r="J222" s="4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15">
      <c r="A223" s="25" t="s">
        <v>222</v>
      </c>
      <c r="B223" s="8" t="s">
        <v>66</v>
      </c>
      <c r="C223" s="8" t="s">
        <v>69</v>
      </c>
      <c r="D223" s="8" t="s">
        <v>22</v>
      </c>
      <c r="E223" s="36"/>
      <c r="F223" s="36"/>
      <c r="G223" s="36"/>
      <c r="H223" s="36"/>
      <c r="I223" s="36"/>
      <c r="J223" s="49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">
      <c r="A224" s="25" t="s">
        <v>223</v>
      </c>
      <c r="B224" s="8" t="s">
        <v>110</v>
      </c>
      <c r="C224" s="8" t="s">
        <v>75</v>
      </c>
      <c r="D224" s="28">
        <f>E221/F221</f>
        <v>4504.0215672</v>
      </c>
      <c r="E224" s="37"/>
      <c r="F224" s="36"/>
      <c r="G224" s="36"/>
      <c r="H224" s="36"/>
      <c r="I224" s="36"/>
      <c r="J224" s="49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30.75">
      <c r="A225" s="25"/>
      <c r="B225" s="8" t="s">
        <v>108</v>
      </c>
      <c r="C225" s="8" t="s">
        <v>69</v>
      </c>
      <c r="D225" s="8" t="s">
        <v>398</v>
      </c>
      <c r="E225" s="37">
        <f>G225</f>
        <v>10848.251030399999</v>
      </c>
      <c r="F225" s="36">
        <v>1</v>
      </c>
      <c r="G225" s="36">
        <f>0.247772*E2*12</f>
        <v>10848.251030399999</v>
      </c>
      <c r="H225" s="36"/>
      <c r="I225" s="36"/>
      <c r="J225" s="49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">
      <c r="A226" s="25"/>
      <c r="B226" s="8" t="s">
        <v>109</v>
      </c>
      <c r="C226" s="8" t="s">
        <v>69</v>
      </c>
      <c r="D226" s="8" t="s">
        <v>42</v>
      </c>
      <c r="E226" s="37"/>
      <c r="F226" s="36"/>
      <c r="G226" s="36"/>
      <c r="H226" s="36"/>
      <c r="I226" s="36"/>
      <c r="J226" s="49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15">
      <c r="A227" s="25"/>
      <c r="B227" s="8" t="s">
        <v>66</v>
      </c>
      <c r="C227" s="8" t="s">
        <v>69</v>
      </c>
      <c r="D227" s="8" t="s">
        <v>22</v>
      </c>
      <c r="E227" s="37"/>
      <c r="F227" s="36"/>
      <c r="G227" s="36"/>
      <c r="H227" s="36"/>
      <c r="I227" s="36"/>
      <c r="J227" s="49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">
      <c r="A228" s="25"/>
      <c r="B228" s="8" t="s">
        <v>110</v>
      </c>
      <c r="C228" s="8" t="s">
        <v>75</v>
      </c>
      <c r="D228" s="28">
        <f>E225/F225</f>
        <v>10848.251030399999</v>
      </c>
      <c r="E228" s="37"/>
      <c r="F228" s="36"/>
      <c r="G228" s="36"/>
      <c r="H228" s="36"/>
      <c r="I228" s="36"/>
      <c r="J228" s="49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30.75">
      <c r="A229" s="25" t="s">
        <v>224</v>
      </c>
      <c r="B229" s="8" t="s">
        <v>108</v>
      </c>
      <c r="C229" s="8" t="s">
        <v>69</v>
      </c>
      <c r="D229" s="8" t="s">
        <v>43</v>
      </c>
      <c r="E229" s="36">
        <v>2353.54</v>
      </c>
      <c r="F229" s="36"/>
      <c r="G229" s="36"/>
      <c r="H229" s="36"/>
      <c r="I229" s="36"/>
      <c r="J229" s="49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">
      <c r="A230" s="25" t="s">
        <v>225</v>
      </c>
      <c r="B230" s="8" t="s">
        <v>109</v>
      </c>
      <c r="C230" s="8" t="s">
        <v>69</v>
      </c>
      <c r="D230" s="8" t="s">
        <v>27</v>
      </c>
      <c r="E230" s="36"/>
      <c r="F230" s="36"/>
      <c r="G230" s="36"/>
      <c r="H230" s="36"/>
      <c r="I230" s="36"/>
      <c r="J230" s="49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15">
      <c r="A231" s="25" t="s">
        <v>226</v>
      </c>
      <c r="B231" s="8" t="s">
        <v>66</v>
      </c>
      <c r="C231" s="8" t="s">
        <v>69</v>
      </c>
      <c r="D231" s="8" t="s">
        <v>12</v>
      </c>
      <c r="E231" s="36"/>
      <c r="F231" s="36"/>
      <c r="G231" s="36"/>
      <c r="H231" s="36"/>
      <c r="I231" s="36"/>
      <c r="J231" s="49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">
      <c r="A232" s="25" t="s">
        <v>227</v>
      </c>
      <c r="B232" s="8" t="s">
        <v>110</v>
      </c>
      <c r="C232" s="8" t="s">
        <v>75</v>
      </c>
      <c r="D232" s="28">
        <f>E229/E2</f>
        <v>0.6450528970015896</v>
      </c>
      <c r="E232" s="36"/>
      <c r="F232" s="36"/>
      <c r="G232" s="36"/>
      <c r="H232" s="36"/>
      <c r="I232" s="36"/>
      <c r="J232" s="49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30.75">
      <c r="A233" s="25" t="s">
        <v>228</v>
      </c>
      <c r="B233" s="8" t="s">
        <v>108</v>
      </c>
      <c r="C233" s="8" t="s">
        <v>69</v>
      </c>
      <c r="D233" s="8" t="s">
        <v>44</v>
      </c>
      <c r="E233" s="36">
        <v>1960.31</v>
      </c>
      <c r="F233" s="36"/>
      <c r="G233" s="36"/>
      <c r="H233" s="36"/>
      <c r="I233" s="36"/>
      <c r="J233" s="49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">
      <c r="A234" s="25" t="s">
        <v>229</v>
      </c>
      <c r="B234" s="8" t="s">
        <v>109</v>
      </c>
      <c r="C234" s="8" t="s">
        <v>69</v>
      </c>
      <c r="D234" s="8" t="s">
        <v>27</v>
      </c>
      <c r="E234" s="36"/>
      <c r="F234" s="36"/>
      <c r="G234" s="36"/>
      <c r="H234" s="36"/>
      <c r="I234" s="36"/>
      <c r="J234" s="49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15">
      <c r="A235" s="25" t="s">
        <v>230</v>
      </c>
      <c r="B235" s="8" t="s">
        <v>66</v>
      </c>
      <c r="C235" s="8" t="s">
        <v>69</v>
      </c>
      <c r="D235" s="8" t="s">
        <v>12</v>
      </c>
      <c r="E235" s="36"/>
      <c r="F235" s="36"/>
      <c r="G235" s="36"/>
      <c r="H235" s="36"/>
      <c r="I235" s="36"/>
      <c r="J235" s="49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">
      <c r="A236" s="25" t="s">
        <v>231</v>
      </c>
      <c r="B236" s="8" t="s">
        <v>110</v>
      </c>
      <c r="C236" s="8" t="s">
        <v>75</v>
      </c>
      <c r="D236" s="28">
        <f>E233/E2</f>
        <v>0.5372773118456394</v>
      </c>
      <c r="E236" s="36"/>
      <c r="F236" s="36"/>
      <c r="G236" s="36"/>
      <c r="H236" s="36"/>
      <c r="I236" s="36"/>
      <c r="J236" s="49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30.75">
      <c r="A237" s="25" t="s">
        <v>232</v>
      </c>
      <c r="B237" s="8" t="s">
        <v>108</v>
      </c>
      <c r="C237" s="8" t="s">
        <v>69</v>
      </c>
      <c r="D237" s="8" t="s">
        <v>45</v>
      </c>
      <c r="E237" s="36">
        <f>129.59+3985.29+6300</f>
        <v>10414.880000000001</v>
      </c>
      <c r="F237" s="36"/>
      <c r="G237" s="36"/>
      <c r="H237" s="36"/>
      <c r="I237" s="36"/>
      <c r="J237" s="49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">
      <c r="A238" s="25" t="s">
        <v>233</v>
      </c>
      <c r="B238" s="8" t="s">
        <v>109</v>
      </c>
      <c r="C238" s="8" t="s">
        <v>69</v>
      </c>
      <c r="D238" s="8" t="s">
        <v>27</v>
      </c>
      <c r="E238" s="36"/>
      <c r="F238" s="36"/>
      <c r="G238" s="36"/>
      <c r="H238" s="36"/>
      <c r="I238" s="36"/>
      <c r="J238" s="49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15">
      <c r="A239" s="25" t="s">
        <v>234</v>
      </c>
      <c r="B239" s="8" t="s">
        <v>66</v>
      </c>
      <c r="C239" s="8" t="s">
        <v>69</v>
      </c>
      <c r="D239" s="8" t="s">
        <v>12</v>
      </c>
      <c r="E239" s="36"/>
      <c r="F239" s="36"/>
      <c r="G239" s="36"/>
      <c r="H239" s="36"/>
      <c r="I239" s="36"/>
      <c r="J239" s="49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">
      <c r="A240" s="25" t="s">
        <v>235</v>
      </c>
      <c r="B240" s="8" t="s">
        <v>110</v>
      </c>
      <c r="C240" s="8" t="s">
        <v>75</v>
      </c>
      <c r="D240" s="28">
        <f>E237/E2</f>
        <v>2.854486652414625</v>
      </c>
      <c r="E240" s="36"/>
      <c r="F240" s="36"/>
      <c r="G240" s="36"/>
      <c r="H240" s="36"/>
      <c r="I240" s="36"/>
      <c r="J240" s="49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30.75">
      <c r="A241" s="25" t="s">
        <v>236</v>
      </c>
      <c r="B241" s="8" t="s">
        <v>108</v>
      </c>
      <c r="C241" s="8" t="s">
        <v>69</v>
      </c>
      <c r="D241" s="8" t="s">
        <v>322</v>
      </c>
      <c r="E241" s="36">
        <f>129.59+1153.14+511.39</f>
        <v>1794.12</v>
      </c>
      <c r="F241" s="36"/>
      <c r="G241" s="36"/>
      <c r="H241" s="36"/>
      <c r="I241" s="36"/>
      <c r="J241" s="49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">
      <c r="A242" s="25" t="s">
        <v>237</v>
      </c>
      <c r="B242" s="8" t="s">
        <v>109</v>
      </c>
      <c r="C242" s="8" t="s">
        <v>69</v>
      </c>
      <c r="D242" s="8" t="s">
        <v>27</v>
      </c>
      <c r="E242" s="36"/>
      <c r="F242" s="36"/>
      <c r="G242" s="36"/>
      <c r="H242" s="36"/>
      <c r="I242" s="36"/>
      <c r="J242" s="49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15">
      <c r="A243" s="25" t="s">
        <v>239</v>
      </c>
      <c r="B243" s="8" t="s">
        <v>66</v>
      </c>
      <c r="C243" s="8" t="s">
        <v>69</v>
      </c>
      <c r="D243" s="8" t="s">
        <v>12</v>
      </c>
      <c r="E243" s="36"/>
      <c r="F243" s="36"/>
      <c r="G243" s="36"/>
      <c r="H243" s="36"/>
      <c r="I243" s="36"/>
      <c r="J243" s="49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">
      <c r="A244" s="25" t="s">
        <v>240</v>
      </c>
      <c r="B244" s="8" t="s">
        <v>110</v>
      </c>
      <c r="C244" s="8" t="s">
        <v>75</v>
      </c>
      <c r="D244" s="28">
        <f>E241/E2</f>
        <v>0.4917283341555665</v>
      </c>
      <c r="E244" s="36"/>
      <c r="F244" s="36"/>
      <c r="G244" s="36"/>
      <c r="H244" s="36"/>
      <c r="I244" s="36"/>
      <c r="J244" s="49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30.75">
      <c r="A245" s="25"/>
      <c r="B245" s="8" t="s">
        <v>108</v>
      </c>
      <c r="C245" s="8" t="s">
        <v>69</v>
      </c>
      <c r="D245" s="8" t="s">
        <v>375</v>
      </c>
      <c r="E245" s="36">
        <f>212.29+287.09+1014.14</f>
        <v>1513.52</v>
      </c>
      <c r="F245" s="36"/>
      <c r="G245" s="36"/>
      <c r="H245" s="36"/>
      <c r="I245" s="36"/>
      <c r="J245" s="49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">
      <c r="A246" s="25"/>
      <c r="B246" s="8" t="s">
        <v>109</v>
      </c>
      <c r="C246" s="8" t="s">
        <v>69</v>
      </c>
      <c r="D246" s="8" t="s">
        <v>27</v>
      </c>
      <c r="E246" s="36"/>
      <c r="F246" s="36"/>
      <c r="G246" s="36"/>
      <c r="H246" s="36"/>
      <c r="I246" s="36"/>
      <c r="J246" s="49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15">
      <c r="A247" s="25"/>
      <c r="B247" s="8" t="s">
        <v>66</v>
      </c>
      <c r="C247" s="8" t="s">
        <v>69</v>
      </c>
      <c r="D247" s="8" t="s">
        <v>12</v>
      </c>
      <c r="E247" s="36"/>
      <c r="F247" s="36"/>
      <c r="G247" s="36"/>
      <c r="H247" s="36"/>
      <c r="I247" s="36"/>
      <c r="J247" s="49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">
      <c r="A248" s="25"/>
      <c r="B248" s="8" t="s">
        <v>110</v>
      </c>
      <c r="C248" s="8" t="s">
        <v>75</v>
      </c>
      <c r="D248" s="28">
        <f>E245/E2</f>
        <v>0.41482212355424</v>
      </c>
      <c r="E248" s="36"/>
      <c r="F248" s="36"/>
      <c r="G248" s="36"/>
      <c r="H248" s="36"/>
      <c r="I248" s="36"/>
      <c r="J248" s="49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30.75">
      <c r="A249" s="25" t="s">
        <v>241</v>
      </c>
      <c r="B249" s="8" t="s">
        <v>108</v>
      </c>
      <c r="C249" s="8" t="s">
        <v>69</v>
      </c>
      <c r="D249" s="8" t="s">
        <v>46</v>
      </c>
      <c r="E249" s="36">
        <f>927.32+4942.01+1199.4</f>
        <v>7068.73</v>
      </c>
      <c r="F249" s="36"/>
      <c r="G249" s="36"/>
      <c r="H249" s="36"/>
      <c r="I249" s="36"/>
      <c r="J249" s="49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">
      <c r="A250" s="25" t="s">
        <v>238</v>
      </c>
      <c r="B250" s="8" t="s">
        <v>109</v>
      </c>
      <c r="C250" s="8" t="s">
        <v>69</v>
      </c>
      <c r="D250" s="8" t="s">
        <v>27</v>
      </c>
      <c r="E250" s="36"/>
      <c r="F250" s="36"/>
      <c r="G250" s="36"/>
      <c r="H250" s="36"/>
      <c r="I250" s="36"/>
      <c r="J250" s="49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15">
      <c r="A251" s="25" t="s">
        <v>242</v>
      </c>
      <c r="B251" s="8" t="s">
        <v>66</v>
      </c>
      <c r="C251" s="8" t="s">
        <v>69</v>
      </c>
      <c r="D251" s="8" t="s">
        <v>12</v>
      </c>
      <c r="E251" s="36"/>
      <c r="F251" s="36"/>
      <c r="G251" s="36"/>
      <c r="H251" s="36"/>
      <c r="I251" s="36"/>
      <c r="J251" s="49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11" customFormat="1" ht="15">
      <c r="A252" s="25" t="s">
        <v>243</v>
      </c>
      <c r="B252" s="8" t="s">
        <v>110</v>
      </c>
      <c r="C252" s="8" t="s">
        <v>75</v>
      </c>
      <c r="D252" s="28">
        <f>E249/E2</f>
        <v>1.937381461382448</v>
      </c>
      <c r="E252" s="36"/>
      <c r="F252" s="36"/>
      <c r="G252" s="36"/>
      <c r="H252" s="36"/>
      <c r="I252" s="36"/>
      <c r="J252" s="49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11" customFormat="1" ht="30.75">
      <c r="A253" s="25" t="s">
        <v>244</v>
      </c>
      <c r="B253" s="8" t="s">
        <v>108</v>
      </c>
      <c r="C253" s="8" t="s">
        <v>69</v>
      </c>
      <c r="D253" s="8" t="s">
        <v>47</v>
      </c>
      <c r="E253" s="38">
        <f>G253</f>
        <v>6879.3477336000005</v>
      </c>
      <c r="F253" s="36" t="s">
        <v>330</v>
      </c>
      <c r="G253" s="38">
        <f>0.157123*12*E2</f>
        <v>6879.3477336000005</v>
      </c>
      <c r="H253" s="36">
        <v>411.73</v>
      </c>
      <c r="I253" s="36"/>
      <c r="J253" s="49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11" customFormat="1" ht="15">
      <c r="A254" s="25" t="s">
        <v>245</v>
      </c>
      <c r="B254" s="8" t="s">
        <v>109</v>
      </c>
      <c r="C254" s="8" t="s">
        <v>69</v>
      </c>
      <c r="D254" s="8" t="s">
        <v>27</v>
      </c>
      <c r="E254" s="36"/>
      <c r="F254" s="36" t="s">
        <v>12</v>
      </c>
      <c r="G254" s="36"/>
      <c r="H254" s="36"/>
      <c r="I254" s="36"/>
      <c r="J254" s="49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1" customFormat="1" ht="15">
      <c r="A255" s="25" t="s">
        <v>246</v>
      </c>
      <c r="B255" s="8" t="s">
        <v>66</v>
      </c>
      <c r="C255" s="8" t="s">
        <v>69</v>
      </c>
      <c r="D255" s="8" t="s">
        <v>12</v>
      </c>
      <c r="E255" s="36"/>
      <c r="F255" s="36"/>
      <c r="G255" s="36"/>
      <c r="H255" s="36"/>
      <c r="I255" s="36"/>
      <c r="J255" s="49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11" customFormat="1" ht="15">
      <c r="A256" s="25" t="s">
        <v>247</v>
      </c>
      <c r="B256" s="8" t="s">
        <v>110</v>
      </c>
      <c r="C256" s="8" t="s">
        <v>75</v>
      </c>
      <c r="D256" s="28">
        <f>E253/E2</f>
        <v>1.8854760000000002</v>
      </c>
      <c r="E256" s="36"/>
      <c r="F256" s="36"/>
      <c r="G256" s="36"/>
      <c r="H256" s="36"/>
      <c r="I256" s="36"/>
      <c r="J256" s="49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11" customFormat="1" ht="30.75">
      <c r="A257" s="25" t="s">
        <v>248</v>
      </c>
      <c r="B257" s="8" t="s">
        <v>108</v>
      </c>
      <c r="C257" s="8" t="s">
        <v>69</v>
      </c>
      <c r="D257" s="8" t="s">
        <v>48</v>
      </c>
      <c r="E257" s="36">
        <f>17391.57+5799.39+2304.86+3647.82+344.94+323.5</f>
        <v>29812.079999999998</v>
      </c>
      <c r="F257" s="36"/>
      <c r="G257" s="36"/>
      <c r="H257" s="36"/>
      <c r="I257" s="36"/>
      <c r="J257" s="49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11" customFormat="1" ht="15">
      <c r="A258" s="25" t="s">
        <v>249</v>
      </c>
      <c r="B258" s="8" t="s">
        <v>109</v>
      </c>
      <c r="C258" s="8" t="s">
        <v>69</v>
      </c>
      <c r="D258" s="8" t="s">
        <v>27</v>
      </c>
      <c r="E258" s="36"/>
      <c r="F258" s="36"/>
      <c r="G258" s="36"/>
      <c r="H258" s="36"/>
      <c r="I258" s="36"/>
      <c r="J258" s="49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11" customFormat="1" ht="15">
      <c r="A259" s="25" t="s">
        <v>250</v>
      </c>
      <c r="B259" s="8" t="s">
        <v>66</v>
      </c>
      <c r="C259" s="8" t="s">
        <v>69</v>
      </c>
      <c r="D259" s="8" t="s">
        <v>12</v>
      </c>
      <c r="E259" s="36"/>
      <c r="F259" s="36"/>
      <c r="G259" s="36"/>
      <c r="H259" s="36"/>
      <c r="I259" s="36"/>
      <c r="J259" s="49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11" customFormat="1" ht="15">
      <c r="A260" s="25" t="s">
        <v>251</v>
      </c>
      <c r="B260" s="8" t="s">
        <v>110</v>
      </c>
      <c r="C260" s="8" t="s">
        <v>75</v>
      </c>
      <c r="D260" s="28">
        <f>E257/E2</f>
        <v>8.170827166584443</v>
      </c>
      <c r="E260" s="36"/>
      <c r="F260" s="36"/>
      <c r="G260" s="36"/>
      <c r="H260" s="36"/>
      <c r="I260" s="36"/>
      <c r="J260" s="49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11" customFormat="1" ht="30.75">
      <c r="A261" s="25"/>
      <c r="B261" s="8" t="s">
        <v>108</v>
      </c>
      <c r="C261" s="8" t="s">
        <v>69</v>
      </c>
      <c r="D261" s="28" t="s">
        <v>374</v>
      </c>
      <c r="E261" s="36">
        <f>5847.98+245.06</f>
        <v>6093.04</v>
      </c>
      <c r="F261" s="36"/>
      <c r="G261" s="36"/>
      <c r="H261" s="36"/>
      <c r="I261" s="36"/>
      <c r="J261" s="49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11" customFormat="1" ht="15">
      <c r="A262" s="25"/>
      <c r="B262" s="8" t="s">
        <v>109</v>
      </c>
      <c r="C262" s="8" t="s">
        <v>69</v>
      </c>
      <c r="D262" s="28" t="s">
        <v>27</v>
      </c>
      <c r="E262" s="36"/>
      <c r="F262" s="36"/>
      <c r="G262" s="36"/>
      <c r="H262" s="36"/>
      <c r="I262" s="36"/>
      <c r="J262" s="49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11" customFormat="1" ht="15">
      <c r="A263" s="25"/>
      <c r="B263" s="8" t="s">
        <v>66</v>
      </c>
      <c r="C263" s="8" t="s">
        <v>69</v>
      </c>
      <c r="D263" s="28" t="s">
        <v>12</v>
      </c>
      <c r="E263" s="36"/>
      <c r="F263" s="36"/>
      <c r="G263" s="36"/>
      <c r="H263" s="36"/>
      <c r="I263" s="36"/>
      <c r="J263" s="49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11" customFormat="1" ht="15">
      <c r="A264" s="25"/>
      <c r="B264" s="8" t="s">
        <v>110</v>
      </c>
      <c r="C264" s="8" t="s">
        <v>75</v>
      </c>
      <c r="D264" s="28">
        <f>E261/E2</f>
        <v>1.6699665625171298</v>
      </c>
      <c r="E264" s="36"/>
      <c r="F264" s="36"/>
      <c r="G264" s="36"/>
      <c r="H264" s="36"/>
      <c r="I264" s="36"/>
      <c r="J264" s="49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11" customFormat="1" ht="46.5">
      <c r="A265" s="21" t="s">
        <v>285</v>
      </c>
      <c r="B265" s="22" t="s">
        <v>106</v>
      </c>
      <c r="C265" s="22" t="s">
        <v>69</v>
      </c>
      <c r="D265" s="22" t="s">
        <v>49</v>
      </c>
      <c r="E265" s="36"/>
      <c r="F265" s="36"/>
      <c r="G265" s="36"/>
      <c r="H265" s="36"/>
      <c r="I265" s="36"/>
      <c r="J265" s="49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11" customFormat="1" ht="17.25">
      <c r="A266" s="25" t="s">
        <v>252</v>
      </c>
      <c r="B266" s="8" t="s">
        <v>107</v>
      </c>
      <c r="C266" s="8" t="s">
        <v>75</v>
      </c>
      <c r="D266" s="8">
        <f>E267+E271+E275+E279+E283+E287+E291+E295+E299+E303</f>
        <v>28819.29</v>
      </c>
      <c r="E266" s="36"/>
      <c r="F266" s="48"/>
      <c r="G266" s="36"/>
      <c r="H266" s="36"/>
      <c r="I266" s="36"/>
      <c r="J266" s="49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11" customFormat="1" ht="30.75">
      <c r="A267" s="25" t="s">
        <v>253</v>
      </c>
      <c r="B267" s="8" t="s">
        <v>108</v>
      </c>
      <c r="C267" s="8" t="s">
        <v>69</v>
      </c>
      <c r="D267" s="8" t="s">
        <v>50</v>
      </c>
      <c r="E267" s="36">
        <v>0</v>
      </c>
      <c r="F267" s="36"/>
      <c r="G267" s="36"/>
      <c r="H267" s="36"/>
      <c r="I267" s="36"/>
      <c r="J267" s="49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11" customFormat="1" ht="15">
      <c r="A268" s="25" t="s">
        <v>281</v>
      </c>
      <c r="B268" s="8" t="s">
        <v>109</v>
      </c>
      <c r="C268" s="8" t="s">
        <v>69</v>
      </c>
      <c r="D268" s="8" t="s">
        <v>27</v>
      </c>
      <c r="E268" s="36"/>
      <c r="F268" s="36"/>
      <c r="G268" s="36"/>
      <c r="H268" s="36"/>
      <c r="I268" s="36"/>
      <c r="J268" s="49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11" customFormat="1" ht="15">
      <c r="A269" s="25" t="s">
        <v>254</v>
      </c>
      <c r="B269" s="8" t="s">
        <v>66</v>
      </c>
      <c r="C269" s="8" t="s">
        <v>69</v>
      </c>
      <c r="D269" s="8" t="s">
        <v>12</v>
      </c>
      <c r="E269" s="36"/>
      <c r="F269" s="36"/>
      <c r="G269" s="36"/>
      <c r="H269" s="36"/>
      <c r="I269" s="36"/>
      <c r="J269" s="49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11" customFormat="1" ht="15">
      <c r="A270" s="25" t="s">
        <v>255</v>
      </c>
      <c r="B270" s="8" t="s">
        <v>110</v>
      </c>
      <c r="C270" s="8" t="s">
        <v>75</v>
      </c>
      <c r="D270" s="8">
        <v>0</v>
      </c>
      <c r="E270" s="36"/>
      <c r="F270" s="36"/>
      <c r="G270" s="36"/>
      <c r="H270" s="36"/>
      <c r="I270" s="36"/>
      <c r="J270" s="49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11" customFormat="1" ht="30.75">
      <c r="A271" s="25" t="s">
        <v>256</v>
      </c>
      <c r="B271" s="8" t="s">
        <v>108</v>
      </c>
      <c r="C271" s="8" t="s">
        <v>69</v>
      </c>
      <c r="D271" s="8" t="s">
        <v>52</v>
      </c>
      <c r="E271" s="36"/>
      <c r="F271" s="36"/>
      <c r="G271" s="36"/>
      <c r="H271" s="36"/>
      <c r="I271" s="36"/>
      <c r="J271" s="49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11" customFormat="1" ht="15">
      <c r="A272" s="25" t="s">
        <v>257</v>
      </c>
      <c r="B272" s="8" t="s">
        <v>109</v>
      </c>
      <c r="C272" s="8" t="s">
        <v>69</v>
      </c>
      <c r="D272" s="8" t="s">
        <v>27</v>
      </c>
      <c r="E272" s="36"/>
      <c r="F272" s="36"/>
      <c r="G272" s="36"/>
      <c r="H272" s="36"/>
      <c r="I272" s="36"/>
      <c r="J272" s="49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11" customFormat="1" ht="15">
      <c r="A273" s="25" t="s">
        <v>258</v>
      </c>
      <c r="B273" s="8" t="s">
        <v>66</v>
      </c>
      <c r="C273" s="8" t="s">
        <v>69</v>
      </c>
      <c r="D273" s="8" t="s">
        <v>12</v>
      </c>
      <c r="E273" s="36"/>
      <c r="F273" s="36"/>
      <c r="G273" s="36"/>
      <c r="H273" s="36"/>
      <c r="I273" s="36"/>
      <c r="J273" s="49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11" customFormat="1" ht="15">
      <c r="A274" s="25" t="s">
        <v>259</v>
      </c>
      <c r="B274" s="8" t="s">
        <v>110</v>
      </c>
      <c r="C274" s="8" t="s">
        <v>75</v>
      </c>
      <c r="D274" s="28">
        <f>E271/E2</f>
        <v>0</v>
      </c>
      <c r="E274" s="36"/>
      <c r="F274" s="36"/>
      <c r="G274" s="36"/>
      <c r="H274" s="36"/>
      <c r="I274" s="36"/>
      <c r="J274" s="49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11" customFormat="1" ht="30.75">
      <c r="A275" s="25" t="s">
        <v>260</v>
      </c>
      <c r="B275" s="8" t="s">
        <v>108</v>
      </c>
      <c r="C275" s="8" t="s">
        <v>69</v>
      </c>
      <c r="D275" s="8" t="s">
        <v>51</v>
      </c>
      <c r="E275" s="36">
        <v>28819.29</v>
      </c>
      <c r="F275" s="36"/>
      <c r="G275" s="36"/>
      <c r="H275" s="36"/>
      <c r="I275" s="36"/>
      <c r="J275" s="49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11" customFormat="1" ht="15">
      <c r="A276" s="25" t="s">
        <v>261</v>
      </c>
      <c r="B276" s="8" t="s">
        <v>109</v>
      </c>
      <c r="C276" s="8" t="s">
        <v>69</v>
      </c>
      <c r="D276" s="8" t="s">
        <v>27</v>
      </c>
      <c r="E276" s="36"/>
      <c r="F276" s="36"/>
      <c r="G276" s="36"/>
      <c r="H276" s="36"/>
      <c r="I276" s="36"/>
      <c r="J276" s="49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11" customFormat="1" ht="15">
      <c r="A277" s="25" t="s">
        <v>262</v>
      </c>
      <c r="B277" s="8" t="s">
        <v>66</v>
      </c>
      <c r="C277" s="8" t="s">
        <v>69</v>
      </c>
      <c r="D277" s="8" t="s">
        <v>12</v>
      </c>
      <c r="E277" s="36"/>
      <c r="F277" s="36"/>
      <c r="G277" s="36"/>
      <c r="H277" s="36"/>
      <c r="I277" s="36"/>
      <c r="J277" s="49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11" customFormat="1" ht="15">
      <c r="A278" s="25" t="s">
        <v>263</v>
      </c>
      <c r="B278" s="8" t="s">
        <v>110</v>
      </c>
      <c r="C278" s="8" t="s">
        <v>75</v>
      </c>
      <c r="D278" s="28">
        <f>E275/E2</f>
        <v>7.898725538562736</v>
      </c>
      <c r="E278" s="36"/>
      <c r="F278" s="36"/>
      <c r="G278" s="36"/>
      <c r="H278" s="36"/>
      <c r="I278" s="36"/>
      <c r="J278" s="49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11" customFormat="1" ht="30.75">
      <c r="A279" s="25" t="s">
        <v>264</v>
      </c>
      <c r="B279" s="8" t="s">
        <v>108</v>
      </c>
      <c r="C279" s="8" t="s">
        <v>69</v>
      </c>
      <c r="D279" s="8" t="s">
        <v>286</v>
      </c>
      <c r="E279" s="36">
        <v>0</v>
      </c>
      <c r="F279" s="36"/>
      <c r="G279" s="36"/>
      <c r="H279" s="36"/>
      <c r="I279" s="36"/>
      <c r="J279" s="49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11" customFormat="1" ht="15">
      <c r="A280" s="25" t="s">
        <v>265</v>
      </c>
      <c r="B280" s="8" t="s">
        <v>109</v>
      </c>
      <c r="C280" s="8" t="s">
        <v>69</v>
      </c>
      <c r="D280" s="8" t="s">
        <v>27</v>
      </c>
      <c r="E280" s="36"/>
      <c r="F280" s="36"/>
      <c r="G280" s="36"/>
      <c r="H280" s="36"/>
      <c r="I280" s="36"/>
      <c r="J280" s="49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11" customFormat="1" ht="15">
      <c r="A281" s="25" t="s">
        <v>266</v>
      </c>
      <c r="B281" s="8" t="s">
        <v>66</v>
      </c>
      <c r="C281" s="8" t="s">
        <v>69</v>
      </c>
      <c r="D281" s="8" t="s">
        <v>12</v>
      </c>
      <c r="E281" s="36"/>
      <c r="F281" s="36"/>
      <c r="G281" s="36"/>
      <c r="H281" s="36"/>
      <c r="I281" s="36"/>
      <c r="J281" s="49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11" customFormat="1" ht="15">
      <c r="A282" s="25" t="s">
        <v>267</v>
      </c>
      <c r="B282" s="8" t="s">
        <v>110</v>
      </c>
      <c r="C282" s="8" t="s">
        <v>75</v>
      </c>
      <c r="D282" s="8">
        <v>0</v>
      </c>
      <c r="E282" s="36"/>
      <c r="F282" s="36"/>
      <c r="G282" s="36"/>
      <c r="H282" s="36"/>
      <c r="I282" s="36"/>
      <c r="J282" s="49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11" customFormat="1" ht="30.75">
      <c r="A283" s="25" t="s">
        <v>376</v>
      </c>
      <c r="B283" s="8" t="s">
        <v>108</v>
      </c>
      <c r="C283" s="8" t="s">
        <v>69</v>
      </c>
      <c r="D283" s="8" t="s">
        <v>336</v>
      </c>
      <c r="E283" s="36">
        <v>0</v>
      </c>
      <c r="F283" s="36"/>
      <c r="G283" s="36"/>
      <c r="H283" s="36"/>
      <c r="I283" s="36"/>
      <c r="J283" s="49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11" customFormat="1" ht="15">
      <c r="A284" s="25" t="s">
        <v>268</v>
      </c>
      <c r="B284" s="8" t="s">
        <v>109</v>
      </c>
      <c r="C284" s="8" t="s">
        <v>69</v>
      </c>
      <c r="D284" s="8" t="s">
        <v>27</v>
      </c>
      <c r="E284" s="36"/>
      <c r="F284" s="36"/>
      <c r="G284" s="36"/>
      <c r="H284" s="36"/>
      <c r="I284" s="36"/>
      <c r="J284" s="49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11" customFormat="1" ht="15">
      <c r="A285" s="25" t="s">
        <v>269</v>
      </c>
      <c r="B285" s="8" t="s">
        <v>66</v>
      </c>
      <c r="C285" s="8" t="s">
        <v>69</v>
      </c>
      <c r="D285" s="8" t="s">
        <v>12</v>
      </c>
      <c r="E285" s="36"/>
      <c r="F285" s="36"/>
      <c r="G285" s="36"/>
      <c r="H285" s="36"/>
      <c r="I285" s="36"/>
      <c r="J285" s="49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11" customFormat="1" ht="15">
      <c r="A286" s="25" t="s">
        <v>270</v>
      </c>
      <c r="B286" s="8" t="s">
        <v>110</v>
      </c>
      <c r="C286" s="8" t="s">
        <v>75</v>
      </c>
      <c r="D286" s="28">
        <f>E283/E2</f>
        <v>0</v>
      </c>
      <c r="E286" s="36"/>
      <c r="F286" s="36"/>
      <c r="G286" s="36"/>
      <c r="H286" s="36"/>
      <c r="I286" s="36"/>
      <c r="J286" s="49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11" customFormat="1" ht="30.75">
      <c r="A287" s="25" t="s">
        <v>271</v>
      </c>
      <c r="B287" s="8" t="s">
        <v>108</v>
      </c>
      <c r="C287" s="8" t="s">
        <v>69</v>
      </c>
      <c r="D287" s="8" t="s">
        <v>1</v>
      </c>
      <c r="E287" s="36">
        <v>0</v>
      </c>
      <c r="F287" s="36"/>
      <c r="G287" s="36"/>
      <c r="H287" s="36"/>
      <c r="I287" s="36"/>
      <c r="J287" s="49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11" customFormat="1" ht="15">
      <c r="A288" s="25" t="s">
        <v>272</v>
      </c>
      <c r="B288" s="8" t="s">
        <v>109</v>
      </c>
      <c r="C288" s="8" t="s">
        <v>69</v>
      </c>
      <c r="D288" s="8" t="s">
        <v>27</v>
      </c>
      <c r="E288" s="36"/>
      <c r="F288" s="36"/>
      <c r="G288" s="36"/>
      <c r="H288" s="36"/>
      <c r="I288" s="36"/>
      <c r="J288" s="49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11" customFormat="1" ht="15">
      <c r="A289" s="25" t="s">
        <v>273</v>
      </c>
      <c r="B289" s="8" t="s">
        <v>66</v>
      </c>
      <c r="C289" s="8" t="s">
        <v>69</v>
      </c>
      <c r="D289" s="8" t="s">
        <v>12</v>
      </c>
      <c r="E289" s="36"/>
      <c r="F289" s="36"/>
      <c r="G289" s="36"/>
      <c r="H289" s="36"/>
      <c r="I289" s="36"/>
      <c r="J289" s="49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11" customFormat="1" ht="15">
      <c r="A290" s="25" t="s">
        <v>274</v>
      </c>
      <c r="B290" s="8" t="s">
        <v>110</v>
      </c>
      <c r="C290" s="8" t="s">
        <v>75</v>
      </c>
      <c r="D290" s="28">
        <f>E287/E2</f>
        <v>0</v>
      </c>
      <c r="E290" s="36"/>
      <c r="F290" s="36"/>
      <c r="G290" s="36"/>
      <c r="H290" s="36"/>
      <c r="I290" s="36"/>
      <c r="J290" s="49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11" customFormat="1" ht="30.75">
      <c r="A291" s="25" t="s">
        <v>275</v>
      </c>
      <c r="B291" s="8" t="s">
        <v>108</v>
      </c>
      <c r="C291" s="8" t="s">
        <v>69</v>
      </c>
      <c r="D291" s="8" t="s">
        <v>0</v>
      </c>
      <c r="E291" s="36">
        <v>0</v>
      </c>
      <c r="F291" s="36"/>
      <c r="G291" s="36"/>
      <c r="H291" s="36"/>
      <c r="I291" s="36"/>
      <c r="J291" s="49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11" customFormat="1" ht="15">
      <c r="A292" s="25" t="s">
        <v>276</v>
      </c>
      <c r="B292" s="8" t="s">
        <v>109</v>
      </c>
      <c r="C292" s="8" t="s">
        <v>69</v>
      </c>
      <c r="D292" s="8" t="s">
        <v>27</v>
      </c>
      <c r="E292" s="36"/>
      <c r="F292" s="36"/>
      <c r="G292" s="36"/>
      <c r="H292" s="36"/>
      <c r="I292" s="36"/>
      <c r="J292" s="49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11" customFormat="1" ht="15">
      <c r="A293" s="25" t="s">
        <v>277</v>
      </c>
      <c r="B293" s="8" t="s">
        <v>66</v>
      </c>
      <c r="C293" s="8" t="s">
        <v>69</v>
      </c>
      <c r="D293" s="8" t="s">
        <v>12</v>
      </c>
      <c r="E293" s="36"/>
      <c r="F293" s="36"/>
      <c r="G293" s="36"/>
      <c r="H293" s="36"/>
      <c r="I293" s="36"/>
      <c r="J293" s="49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11" customFormat="1" ht="15">
      <c r="A294" s="25" t="s">
        <v>278</v>
      </c>
      <c r="B294" s="8" t="s">
        <v>110</v>
      </c>
      <c r="C294" s="8" t="s">
        <v>75</v>
      </c>
      <c r="D294" s="28">
        <f>E291/E2</f>
        <v>0</v>
      </c>
      <c r="E294" s="36"/>
      <c r="F294" s="36"/>
      <c r="G294" s="36"/>
      <c r="H294" s="36"/>
      <c r="I294" s="36"/>
      <c r="J294" s="49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11" customFormat="1" ht="30.75">
      <c r="A295" s="25" t="s">
        <v>280</v>
      </c>
      <c r="B295" s="8" t="s">
        <v>108</v>
      </c>
      <c r="C295" s="8" t="s">
        <v>69</v>
      </c>
      <c r="D295" s="8" t="s">
        <v>53</v>
      </c>
      <c r="E295" s="36">
        <v>0</v>
      </c>
      <c r="F295" s="36"/>
      <c r="G295" s="36"/>
      <c r="H295" s="36"/>
      <c r="I295" s="36"/>
      <c r="J295" s="49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11" customFormat="1" ht="15">
      <c r="A296" s="25" t="s">
        <v>282</v>
      </c>
      <c r="B296" s="8" t="s">
        <v>109</v>
      </c>
      <c r="C296" s="8" t="s">
        <v>69</v>
      </c>
      <c r="D296" s="8" t="s">
        <v>27</v>
      </c>
      <c r="E296" s="36"/>
      <c r="F296" s="36"/>
      <c r="G296" s="36"/>
      <c r="H296" s="36"/>
      <c r="I296" s="36"/>
      <c r="J296" s="49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11" customFormat="1" ht="15">
      <c r="A297" s="25" t="s">
        <v>283</v>
      </c>
      <c r="B297" s="8" t="s">
        <v>66</v>
      </c>
      <c r="C297" s="8" t="s">
        <v>69</v>
      </c>
      <c r="D297" s="8" t="s">
        <v>12</v>
      </c>
      <c r="E297" s="36"/>
      <c r="F297" s="36"/>
      <c r="G297" s="36"/>
      <c r="H297" s="36"/>
      <c r="I297" s="36"/>
      <c r="J297" s="49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11" customFormat="1" ht="15">
      <c r="A298" s="25" t="s">
        <v>284</v>
      </c>
      <c r="B298" s="8" t="s">
        <v>110</v>
      </c>
      <c r="C298" s="8" t="s">
        <v>75</v>
      </c>
      <c r="D298" s="28">
        <f>E295/E2</f>
        <v>0</v>
      </c>
      <c r="E298" s="36"/>
      <c r="F298" s="36"/>
      <c r="G298" s="36"/>
      <c r="H298" s="36"/>
      <c r="I298" s="36"/>
      <c r="J298" s="49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11" customFormat="1" ht="30.75">
      <c r="A299" s="25" t="s">
        <v>287</v>
      </c>
      <c r="B299" s="8" t="s">
        <v>108</v>
      </c>
      <c r="C299" s="8" t="s">
        <v>69</v>
      </c>
      <c r="D299" s="8" t="s">
        <v>54</v>
      </c>
      <c r="E299" s="36">
        <v>0</v>
      </c>
      <c r="F299" s="36"/>
      <c r="G299" s="36"/>
      <c r="H299" s="36"/>
      <c r="I299" s="36"/>
      <c r="J299" s="49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s="11" customFormat="1" ht="15">
      <c r="A300" s="25" t="s">
        <v>288</v>
      </c>
      <c r="B300" s="8" t="s">
        <v>109</v>
      </c>
      <c r="C300" s="8" t="s">
        <v>69</v>
      </c>
      <c r="D300" s="8" t="s">
        <v>27</v>
      </c>
      <c r="E300" s="36"/>
      <c r="F300" s="36"/>
      <c r="G300" s="36"/>
      <c r="H300" s="36"/>
      <c r="I300" s="36"/>
      <c r="J300" s="49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11" customFormat="1" ht="15">
      <c r="A301" s="25" t="s">
        <v>289</v>
      </c>
      <c r="B301" s="8" t="s">
        <v>66</v>
      </c>
      <c r="C301" s="8" t="s">
        <v>69</v>
      </c>
      <c r="D301" s="8" t="s">
        <v>12</v>
      </c>
      <c r="E301" s="36"/>
      <c r="F301" s="36"/>
      <c r="G301" s="36"/>
      <c r="H301" s="36"/>
      <c r="I301" s="36"/>
      <c r="J301" s="49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11" customFormat="1" ht="15">
      <c r="A302" s="25" t="s">
        <v>290</v>
      </c>
      <c r="B302" s="8" t="s">
        <v>110</v>
      </c>
      <c r="C302" s="8" t="s">
        <v>75</v>
      </c>
      <c r="D302" s="28">
        <f>E299/E2</f>
        <v>0</v>
      </c>
      <c r="E302" s="36"/>
      <c r="F302" s="36"/>
      <c r="G302" s="36"/>
      <c r="H302" s="36"/>
      <c r="I302" s="36"/>
      <c r="J302" s="49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11" customFormat="1" ht="30.75">
      <c r="A303" s="25" t="s">
        <v>370</v>
      </c>
      <c r="B303" s="8" t="s">
        <v>108</v>
      </c>
      <c r="C303" s="8" t="s">
        <v>69</v>
      </c>
      <c r="D303" s="8" t="s">
        <v>55</v>
      </c>
      <c r="E303" s="36">
        <v>0</v>
      </c>
      <c r="F303" s="36" t="s">
        <v>331</v>
      </c>
      <c r="G303" s="36"/>
      <c r="H303" s="36"/>
      <c r="I303" s="36"/>
      <c r="J303" s="49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11" customFormat="1" ht="15">
      <c r="A304" s="25" t="s">
        <v>371</v>
      </c>
      <c r="B304" s="8" t="s">
        <v>109</v>
      </c>
      <c r="C304" s="8" t="s">
        <v>69</v>
      </c>
      <c r="D304" s="8" t="s">
        <v>27</v>
      </c>
      <c r="E304" s="36"/>
      <c r="F304" s="36"/>
      <c r="G304" s="36"/>
      <c r="H304" s="36"/>
      <c r="I304" s="36"/>
      <c r="J304" s="49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11" customFormat="1" ht="15">
      <c r="A305" s="25" t="s">
        <v>372</v>
      </c>
      <c r="B305" s="8" t="s">
        <v>66</v>
      </c>
      <c r="C305" s="8" t="s">
        <v>69</v>
      </c>
      <c r="D305" s="8" t="s">
        <v>323</v>
      </c>
      <c r="E305" s="36"/>
      <c r="F305" s="36"/>
      <c r="G305" s="36"/>
      <c r="H305" s="36"/>
      <c r="I305" s="36"/>
      <c r="J305" s="49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11" customFormat="1" ht="15">
      <c r="A306" s="25" t="s">
        <v>373</v>
      </c>
      <c r="B306" s="8" t="s">
        <v>110</v>
      </c>
      <c r="C306" s="8" t="s">
        <v>75</v>
      </c>
      <c r="D306" s="28">
        <f>E303/E2</f>
        <v>0</v>
      </c>
      <c r="E306" s="36"/>
      <c r="F306" s="36"/>
      <c r="G306" s="36"/>
      <c r="H306" s="36"/>
      <c r="I306" s="36"/>
      <c r="J306" s="49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s="11" customFormat="1" ht="15">
      <c r="A307" s="25"/>
      <c r="B307" s="22" t="s">
        <v>279</v>
      </c>
      <c r="C307" s="8" t="s">
        <v>75</v>
      </c>
      <c r="D307" s="29">
        <f>SUM(D142,D28,D34,D60,D66,D88,D118,D124,D136,D152,D162,D220,D266,D130)</f>
        <v>630901.9106403871</v>
      </c>
      <c r="E307" s="36"/>
      <c r="F307" s="36"/>
      <c r="G307" s="36"/>
      <c r="H307" s="36"/>
      <c r="I307" s="36"/>
      <c r="J307" s="49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4" ht="15">
      <c r="A308" s="33" t="s">
        <v>291</v>
      </c>
      <c r="B308" s="33"/>
      <c r="C308" s="33"/>
      <c r="D308" s="33"/>
    </row>
    <row r="309" spans="1:4" ht="15">
      <c r="A309" s="6" t="s">
        <v>292</v>
      </c>
      <c r="B309" s="7" t="s">
        <v>293</v>
      </c>
      <c r="C309" s="7" t="s">
        <v>294</v>
      </c>
      <c r="D309" s="7">
        <v>2</v>
      </c>
    </row>
    <row r="310" spans="1:4" ht="15">
      <c r="A310" s="6" t="s">
        <v>295</v>
      </c>
      <c r="B310" s="7" t="s">
        <v>296</v>
      </c>
      <c r="C310" s="7" t="s">
        <v>294</v>
      </c>
      <c r="D310" s="7">
        <v>2</v>
      </c>
    </row>
    <row r="311" spans="1:4" ht="15">
      <c r="A311" s="6" t="s">
        <v>297</v>
      </c>
      <c r="B311" s="7" t="s">
        <v>298</v>
      </c>
      <c r="C311" s="7" t="s">
        <v>294</v>
      </c>
      <c r="D311" s="7">
        <v>0</v>
      </c>
    </row>
    <row r="312" spans="1:4" ht="15">
      <c r="A312" s="6" t="s">
        <v>299</v>
      </c>
      <c r="B312" s="7" t="s">
        <v>300</v>
      </c>
      <c r="C312" s="7" t="s">
        <v>75</v>
      </c>
      <c r="D312" s="7">
        <v>-13743.36</v>
      </c>
    </row>
    <row r="313" spans="1:4" ht="15">
      <c r="A313" s="33" t="s">
        <v>301</v>
      </c>
      <c r="B313" s="33"/>
      <c r="C313" s="33"/>
      <c r="D313" s="33"/>
    </row>
    <row r="314" spans="1:4" ht="15">
      <c r="A314" s="6" t="s">
        <v>302</v>
      </c>
      <c r="B314" s="7" t="s">
        <v>74</v>
      </c>
      <c r="C314" s="7" t="s">
        <v>75</v>
      </c>
      <c r="D314" s="7">
        <v>0</v>
      </c>
    </row>
    <row r="315" spans="1:4" ht="15">
      <c r="A315" s="6" t="s">
        <v>303</v>
      </c>
      <c r="B315" s="7" t="s">
        <v>76</v>
      </c>
      <c r="C315" s="7" t="s">
        <v>75</v>
      </c>
      <c r="D315" s="7">
        <v>0</v>
      </c>
    </row>
    <row r="316" spans="1:4" ht="15">
      <c r="A316" s="6" t="s">
        <v>304</v>
      </c>
      <c r="B316" s="7" t="s">
        <v>78</v>
      </c>
      <c r="C316" s="7" t="s">
        <v>75</v>
      </c>
      <c r="D316" s="7">
        <v>0</v>
      </c>
    </row>
    <row r="317" spans="1:4" ht="15">
      <c r="A317" s="6" t="s">
        <v>305</v>
      </c>
      <c r="B317" s="7" t="s">
        <v>101</v>
      </c>
      <c r="C317" s="7" t="s">
        <v>75</v>
      </c>
      <c r="D317" s="7">
        <v>0</v>
      </c>
    </row>
    <row r="318" spans="1:4" ht="15">
      <c r="A318" s="6" t="s">
        <v>306</v>
      </c>
      <c r="B318" s="7" t="s">
        <v>307</v>
      </c>
      <c r="C318" s="7" t="s">
        <v>75</v>
      </c>
      <c r="D318" s="7">
        <v>0</v>
      </c>
    </row>
    <row r="319" spans="1:4" ht="15">
      <c r="A319" s="6" t="s">
        <v>308</v>
      </c>
      <c r="B319" s="7" t="s">
        <v>103</v>
      </c>
      <c r="C319" s="7" t="s">
        <v>75</v>
      </c>
      <c r="D319" s="7">
        <v>0</v>
      </c>
    </row>
    <row r="320" spans="1:4" ht="15">
      <c r="A320" s="33" t="s">
        <v>309</v>
      </c>
      <c r="B320" s="33"/>
      <c r="C320" s="33"/>
      <c r="D320" s="33"/>
    </row>
    <row r="321" spans="1:4" ht="15">
      <c r="A321" s="6" t="s">
        <v>310</v>
      </c>
      <c r="B321" s="7" t="s">
        <v>293</v>
      </c>
      <c r="C321" s="7" t="s">
        <v>294</v>
      </c>
      <c r="D321" s="7">
        <v>0</v>
      </c>
    </row>
    <row r="322" spans="1:4" ht="15">
      <c r="A322" s="6" t="s">
        <v>311</v>
      </c>
      <c r="B322" s="7" t="s">
        <v>296</v>
      </c>
      <c r="C322" s="7" t="s">
        <v>294</v>
      </c>
      <c r="D322" s="7">
        <v>0</v>
      </c>
    </row>
    <row r="323" spans="1:4" ht="15">
      <c r="A323" s="6" t="s">
        <v>312</v>
      </c>
      <c r="B323" s="7" t="s">
        <v>313</v>
      </c>
      <c r="C323" s="7" t="s">
        <v>294</v>
      </c>
      <c r="D323" s="7">
        <v>0</v>
      </c>
    </row>
    <row r="324" spans="1:4" ht="15">
      <c r="A324" s="6" t="s">
        <v>314</v>
      </c>
      <c r="B324" s="7" t="s">
        <v>300</v>
      </c>
      <c r="C324" s="7" t="s">
        <v>75</v>
      </c>
      <c r="D324" s="7">
        <v>0</v>
      </c>
    </row>
    <row r="325" spans="1:4" ht="15">
      <c r="A325" s="33" t="s">
        <v>315</v>
      </c>
      <c r="B325" s="33"/>
      <c r="C325" s="33"/>
      <c r="D325" s="33"/>
    </row>
    <row r="326" spans="1:4" ht="15">
      <c r="A326" s="6" t="s">
        <v>316</v>
      </c>
      <c r="B326" s="7" t="s">
        <v>317</v>
      </c>
      <c r="C326" s="7" t="s">
        <v>294</v>
      </c>
      <c r="D326" s="7">
        <v>0</v>
      </c>
    </row>
    <row r="327" spans="1:4" ht="15">
      <c r="A327" s="6" t="s">
        <v>318</v>
      </c>
      <c r="B327" s="7" t="s">
        <v>319</v>
      </c>
      <c r="C327" s="7" t="s">
        <v>294</v>
      </c>
      <c r="D327" s="7">
        <v>0</v>
      </c>
    </row>
    <row r="328" spans="1:4" ht="30.75">
      <c r="A328" s="6" t="s">
        <v>320</v>
      </c>
      <c r="B328" s="7" t="s">
        <v>321</v>
      </c>
      <c r="C328" s="7" t="s">
        <v>75</v>
      </c>
      <c r="D328" s="7">
        <v>0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2018-04-03T10:11:28Z</dcterms:modified>
  <cp:category/>
  <cp:version/>
  <cp:contentType/>
  <cp:contentStatus/>
</cp:coreProperties>
</file>