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<sst xmlns="http://schemas.openxmlformats.org/spreadsheetml/2006/main" count="949" uniqueCount="386">
  <si>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</si>
  <si>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</si>
  <si>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</si>
  <si>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</si>
  <si>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</si>
  <si>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</si>
  <si>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</si>
  <si>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</si>
  <si>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</si>
  <si>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</si>
  <si>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</si>
  <si>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</si>
  <si>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</si>
  <si>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</si>
  <si>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</si>
  <si>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</si>
  <si>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</si>
  <si>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</si>
  <si>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</si>
  <si>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</si>
  <si>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</si>
  <si>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</si>
  <si>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</si>
  <si>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</si>
  <si>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</si>
  <si>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</si>
  <si>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</si>
  <si>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</si>
  <si>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</si>
  <si>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</si>
  <si>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</si>
  <si>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</si>
  <si>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</si>
  <si>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</si>
  <si>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</si>
  <si>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</si>
  <si>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</si>
  <si>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</si>
  <si>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</si>
  <si>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</si>
  <si>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</si>
  <si>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</si>
  <si>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</si>
  <si>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</si>
  <si>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</si>
  <si>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</si>
  <si>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</si>
  <si>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</si>
  <si>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</si>
  <si>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</si>
  <si>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</si>
  <si>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</si>
  <si>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</si>
  <si>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</si>
  <si>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</si>
  <si>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</si>
  <si>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</si>
  <si>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</si>
  <si>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</si>
  <si>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</si>
  <si>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</si>
  <si>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</si>
  <si>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</si>
  <si>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</si>
  <si>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</si>
  <si>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</si>
  <si>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</si>
  <si>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</si>
  <si>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</si>
  <si>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</si>
  <si>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</si>
  <si>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</si>
  <si>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</si>
  <si>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</si>
  <si>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</si>
  <si>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</si>
  <si>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</si>
  <si>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</si>
  <si>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</si>
  <si>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</si>
  <si>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</si>
  <si>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</si>
  <si>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</si>
  <si>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</si>
  <si>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</si>
  <si>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</si>
  <si>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</si>
  <si>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</si>
  <si>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</si>
  <si>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</si>
  <si>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</si>
  <si>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</si>
  <si>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</si>
  <si>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</si>
  <si>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</si>
  <si>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</si>
  <si>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</si>
  <si>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</si>
  <si>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</si>
  <si>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</si>
  <si>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</si>
  <si>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</si>
  <si>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</si>
  <si>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</si>
  <si>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</si>
  <si>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</si>
  <si>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</si>
  <si>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</si>
  <si>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</si>
  <si>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</si>
  <si>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</si>
  <si>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</si>
  <si>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</si>
  <si>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</si>
  <si>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</si>
  <si>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</si>
  <si>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</si>
  <si>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</si>
  <si>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</si>
  <si>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</si>
  <si>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</si>
  <si>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</si>
  <si>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</si>
  <si>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</si>
  <si>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</si>
  <si>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</si>
  <si>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</si>
  <si>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</si>
  <si>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</si>
  <si>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</si>
  <si>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</si>
  <si>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</si>
  <si>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</si>
  <si>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</si>
  <si>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</si>
  <si>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</si>
  <si>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</si>
  <si>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</si>
  <si>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</si>
  <si>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</si>
  <si>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</si>
  <si>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</si>
  <si>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</si>
  <si>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</si>
  <si>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</si>
  <si>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</si>
  <si>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</si>
  <si>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</si>
  <si>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</si>
  <si>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</si>
  <si>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</si>
  <si>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</si>
  <si>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</si>
  <si>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</si>
  <si>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</si>
  <si>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</si>
  <si>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</si>
  <si>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</si>
  <si>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</si>
  <si>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</si>
  <si>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</si>
  <si>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</si>
  <si>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</si>
  <si>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</si>
  <si>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</si>
  <si>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</si>
  <si>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</si>
  <si>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</si>
  <si>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</si>
  <si>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</si>
  <si>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</si>
  <si>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</si>
  <si>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</si>
  <si>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</si>
  <si>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</si>
  <si>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</si>
  <si>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</si>
  <si>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</si>
  <si>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</si>
  <si>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</si>
  <si>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</si>
  <si>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</si>
  <si>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</si>
  <si>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</si>
  <si>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</si>
  <si>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</si>
  <si>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</si>
  <si>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</si>
  <si>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</si>
  <si>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</si>
  <si>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</si>
  <si>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</si>
  <si>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</si>
  <si>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</si>
  <si>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</si>
  <si>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</si>
  <si>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</si>
  <si>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</si>
  <si>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</si>
  <si>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</si>
  <si>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</si>
  <si>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</si>
  <si>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</si>
  <si>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</si>
  <si>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</si>
  <si>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</si>
  <si>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</si>
  <si>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</si>
  <si>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</si>
  <si>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</si>
  <si>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</si>
  <si>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</si>
  <si>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</si>
  <si>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</si>
  <si>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</si>
  <si>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</si>
  <si>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</si>
  <si>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</si>
  <si>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</si>
  <si>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</si>
  <si>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</si>
  <si>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</si>
  <si>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</si>
  <si>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</si>
  <si>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</si>
  <si>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</si>
  <si>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</si>
  <si>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</si>
  <si>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</si>
  <si>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</si>
  <si>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</si>
  <si>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</si>
  <si>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</si>
  <si>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</si>
  <si>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</si>
  <si>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</si>
  <si>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</si>
  <si>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</si>
  <si>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</si>
  <si>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</si>
  <si>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</si>
  <si>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</si>
  <si>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</si>
  <si>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</si>
  <si>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</si>
  <si>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</si>
  <si>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</si>
  <si>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</si>
  <si>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</si>
  <si>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</si>
  <si>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</si>
  <si>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</si>
  <si>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</si>
  <si>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</si>
  <si>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</si>
  <si>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</si>
  <si>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</si>
  <si>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</si>
  <si>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</si>
  <si>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</si>
  <si>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</si>
  <si>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</si>
  <si>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</si>
  <si>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</si>
  <si>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</si>
  <si>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</si>
  <si>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</si>
  <si>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</si>
  <si>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</si>
  <si>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</si>
  <si>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</si>
  <si>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</si>
  <si>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</si>
  <si>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</si>
  <si>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</si>
  <si>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</si>
  <si>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</si>
  <si>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</si>
  <si>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</si>
  <si>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</si>
  <si>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</si>
  <si>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</si>
  <si>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</si>
  <si>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</si>
  <si>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</si>
  <si>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</si>
  <si>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</si>
  <si>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</si>
  <si>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</si>
  <si>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</si>
  <si>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</si>
  <si>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</si>
  <si>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</si>
  <si>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</si>
  <si>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</si>
  <si>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</si>
  <si>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</si>
  <si>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</si>
  <si>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</si>
  <si>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</si>
  <si>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</si>
  <si>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</si>
  <si>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</si>
  <si>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</si>
  <si>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</si>
  <si>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</si>
  <si>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</si>
  <si>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</si>
  <si>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</si>
  <si>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</si>
  <si>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</si>
  <si>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</si>
  <si>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</si>
  <si>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</si>
  <si>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</si>
  <si>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</si>
  <si>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</si>
  <si>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</si>
  <si>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</si>
  <si>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</si>
  <si>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</si>
  <si>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</si>
  <si>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</si>
  <si>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</si>
  <si>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</si>
  <si>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</si>
  <si>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</si>
  <si>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</si>
  <si>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</si>
  <si>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</si>
  <si>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</si>
  <si>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</si>
  <si>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</si>
  <si>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</si>
  <si>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</si>
  <si>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</si>
  <si>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</si>
  <si>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</si>
  <si>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</si>
  <si>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</si>
  <si>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</si>
  <si>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</si>
  <si>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</si>
  <si>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</si>
  <si>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</si>
  <si>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</si>
  <si>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</si>
  <si>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</si>
  <si>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</si>
  <si>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</si>
  <si>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</si>
  <si>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</si>
  <si>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</si>
  <si>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</si>
  <si>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</si>
  <si>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</si>
  <si>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</si>
  <si>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</si>
  <si>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</si>
  <si>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</si>
  <si>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</si>
  <si>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</si>
  <si>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</si>
  <si>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</si>
  <si>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</si>
  <si>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</si>
  <si>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</si>
  <si>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</si>
  <si>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</si>
  <si>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</si>
  <si>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</si>
  <si>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</si>
  <si>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</si>
  <si>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</si>
  <si>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</si>
  <si>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</si>
  <si>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</si>
  <si>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</si>
  <si>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</si>
  <si>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</si>
  <si>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тепловая энергия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</si>
  <si>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</si>
  <si>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55/2  ул. Гагарина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</si>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</sst>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3;&#1072;&#1075;&#1072;&#1088;&#1080;&#1085;&#1072;,%20&#1076;.%2055-2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T122">
            <v>140975.7266736</v>
          </cell>
        </row>
        <row r="123">
          <cell r="T123">
            <v>234391.57629480006</v>
          </cell>
        </row>
        <row r="124">
          <cell r="T124">
            <v>36707.592240000005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347747.82</v>
          </cell>
        </row>
        <row r="25">
          <cell r="D25">
            <v>82517.65520840009</v>
          </cell>
        </row>
        <row r="251">
          <cell r="D251">
            <v>315549.79000000004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0" zoomScaleNormal="90" zoomScaleSheetLayoutView="7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39" t="s">
        <v>382</v>
      </c>
      <c r="B2" s="39"/>
      <c r="C2" s="39"/>
      <c r="D2" s="39"/>
      <c r="E2" s="5">
        <v>2496.3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41">
        <v>0</v>
      </c>
    </row>
    <row r="10" spans="1:5" ht="31.5">
      <c r="A10" s="7" t="s">
        <v>61</v>
      </c>
      <c r="B10" s="8" t="s">
        <v>77</v>
      </c>
      <c r="C10" s="8" t="s">
        <v>76</v>
      </c>
      <c r="D10" s="41">
        <f>'[2]по форме'!$D$22-'[2]по форме'!$D$251</f>
        <v>32198.02999999997</v>
      </c>
      <c r="E10" s="1">
        <f>D16-D251</f>
        <v>-32705.404791599896</v>
      </c>
    </row>
    <row r="11" spans="1:4" ht="15.75">
      <c r="A11" s="7" t="s">
        <v>78</v>
      </c>
      <c r="B11" s="8" t="s">
        <v>79</v>
      </c>
      <c r="C11" s="8" t="s">
        <v>76</v>
      </c>
      <c r="D11" s="41">
        <f>'[2]по форме'!$D$25</f>
        <v>82517.65520840009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412074.8952084001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'[1]ук(2016)'!$T$123</f>
        <v>234391.57629480006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'[1]ук(2016)'!$T$122</f>
        <v>140975.7266736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'[1]ук(2016)'!$T$124</f>
        <v>36707.592240000005</v>
      </c>
    </row>
    <row r="16" spans="1:4" ht="15.75">
      <c r="A16" s="10" t="s">
        <v>85</v>
      </c>
      <c r="B16" s="10" t="s">
        <v>86</v>
      </c>
      <c r="C16" s="10" t="s">
        <v>76</v>
      </c>
      <c r="D16" s="36">
        <f>D12-D25+D256</f>
        <v>285513.7052084001</v>
      </c>
    </row>
    <row r="17" spans="1:4" ht="31.5">
      <c r="A17" s="10" t="s">
        <v>62</v>
      </c>
      <c r="B17" s="10" t="s">
        <v>100</v>
      </c>
      <c r="C17" s="10" t="s">
        <v>76</v>
      </c>
      <c r="D17" s="36">
        <f>D16</f>
        <v>285513.7052084001</v>
      </c>
    </row>
    <row r="18" spans="1:4" ht="31.5">
      <c r="A18" s="10" t="s">
        <v>87</v>
      </c>
      <c r="B18" s="10" t="s">
        <v>101</v>
      </c>
      <c r="C18" s="10" t="s">
        <v>76</v>
      </c>
      <c r="D18" s="36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36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36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36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6">
        <f>D16+D23+D10</f>
        <v>317726.6352084001</v>
      </c>
    </row>
    <row r="23" spans="1:4" ht="15.75">
      <c r="A23" s="10" t="s">
        <v>94</v>
      </c>
      <c r="B23" s="10" t="s">
        <v>102</v>
      </c>
      <c r="C23" s="10" t="s">
        <v>76</v>
      </c>
      <c r="D23" s="36">
        <v>14.9</v>
      </c>
    </row>
    <row r="24" spans="1:4" ht="15.75">
      <c r="A24" s="10" t="s">
        <v>95</v>
      </c>
      <c r="B24" s="10" t="s">
        <v>103</v>
      </c>
      <c r="C24" s="10" t="s">
        <v>76</v>
      </c>
      <c r="D24" s="36">
        <f>D22-D251</f>
        <v>-492.47479159990326</v>
      </c>
    </row>
    <row r="25" spans="1:5" ht="15.75">
      <c r="A25" s="10" t="s">
        <v>96</v>
      </c>
      <c r="B25" s="10" t="s">
        <v>104</v>
      </c>
      <c r="C25" s="10" t="s">
        <v>76</v>
      </c>
      <c r="D25" s="36">
        <v>95461.2</v>
      </c>
      <c r="E25" s="1">
        <f>D12-(D16+D10)+D256-D24+D11</f>
        <v>146273.30000000002</v>
      </c>
    </row>
    <row r="26" spans="1:22" s="12" customFormat="1" ht="35.25" customHeight="1">
      <c r="A26" s="40" t="s">
        <v>105</v>
      </c>
      <c r="B26" s="40"/>
      <c r="C26" s="40"/>
      <c r="D26" s="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18">
        <f>E28</f>
        <v>26056.17</v>
      </c>
      <c r="E28" s="15">
        <v>26056.17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21">
        <f>E28/E2</f>
        <v>10.43791611585146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5" customFormat="1" ht="31.5">
      <c r="A33" s="22" t="s">
        <v>118</v>
      </c>
      <c r="B33" s="23" t="s">
        <v>107</v>
      </c>
      <c r="C33" s="23" t="s">
        <v>70</v>
      </c>
      <c r="D33" s="23" t="s">
        <v>13</v>
      </c>
      <c r="E33" s="24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6" t="s">
        <v>123</v>
      </c>
      <c r="B38" s="9" t="s">
        <v>111</v>
      </c>
      <c r="C38" s="9" t="s">
        <v>76</v>
      </c>
      <c r="D38" s="28">
        <f>E35/E2</f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6" t="s">
        <v>127</v>
      </c>
      <c r="B42" s="9" t="s">
        <v>111</v>
      </c>
      <c r="C42" s="9" t="s">
        <v>76</v>
      </c>
      <c r="D42" s="28">
        <f>E39/E2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6" t="s">
        <v>131</v>
      </c>
      <c r="B46" s="9" t="s">
        <v>111</v>
      </c>
      <c r="C46" s="9" t="s">
        <v>76</v>
      </c>
      <c r="D46" s="27">
        <f>E43/E2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1"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6" t="s">
        <v>345</v>
      </c>
      <c r="B50" s="9" t="s">
        <v>111</v>
      </c>
      <c r="C50" s="9" t="s">
        <v>76</v>
      </c>
      <c r="D50" s="28">
        <f>E47/E2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6" t="s">
        <v>346</v>
      </c>
      <c r="B51" s="9" t="s">
        <v>109</v>
      </c>
      <c r="C51" s="9" t="s">
        <v>70</v>
      </c>
      <c r="D51" s="28" t="s">
        <v>330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6" t="s">
        <v>347</v>
      </c>
      <c r="B52" s="9" t="s">
        <v>110</v>
      </c>
      <c r="C52" s="9" t="s">
        <v>70</v>
      </c>
      <c r="D52" s="28" t="s">
        <v>150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6" t="s">
        <v>348</v>
      </c>
      <c r="B53" s="9" t="s">
        <v>67</v>
      </c>
      <c r="C53" s="9" t="s">
        <v>70</v>
      </c>
      <c r="D53" s="28" t="s">
        <v>12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6" t="s">
        <v>349</v>
      </c>
      <c r="B54" s="9" t="s">
        <v>111</v>
      </c>
      <c r="C54" s="9" t="s">
        <v>76</v>
      </c>
      <c r="D54" s="28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6" t="s">
        <v>350</v>
      </c>
      <c r="B55" s="9" t="s">
        <v>109</v>
      </c>
      <c r="C55" s="9" t="s">
        <v>70</v>
      </c>
      <c r="D55" s="28" t="s">
        <v>329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6" t="s">
        <v>351</v>
      </c>
      <c r="B56" s="9" t="s">
        <v>110</v>
      </c>
      <c r="C56" s="9" t="s">
        <v>70</v>
      </c>
      <c r="D56" s="28" t="s">
        <v>150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6" t="s">
        <v>352</v>
      </c>
      <c r="B57" s="9" t="s">
        <v>67</v>
      </c>
      <c r="C57" s="9" t="s">
        <v>70</v>
      </c>
      <c r="D57" s="28" t="s">
        <v>12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6" t="s">
        <v>353</v>
      </c>
      <c r="B58" s="9" t="s">
        <v>111</v>
      </c>
      <c r="C58" s="9" t="s">
        <v>76</v>
      </c>
      <c r="D58" s="28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5" customFormat="1" ht="24.75" customHeight="1">
      <c r="A59" s="22" t="s">
        <v>132</v>
      </c>
      <c r="B59" s="23" t="s">
        <v>107</v>
      </c>
      <c r="C59" s="23" t="s">
        <v>70</v>
      </c>
      <c r="D59" s="23" t="s">
        <v>18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.75">
      <c r="A60" s="26" t="s">
        <v>133</v>
      </c>
      <c r="B60" s="9" t="s">
        <v>108</v>
      </c>
      <c r="C60" s="9" t="s">
        <v>76</v>
      </c>
      <c r="D60" s="9">
        <f>E60</f>
        <v>19871.15</v>
      </c>
      <c r="E60" s="24">
        <v>19871.15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2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24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2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6" t="s">
        <v>137</v>
      </c>
      <c r="B64" s="9" t="s">
        <v>111</v>
      </c>
      <c r="C64" s="9" t="s">
        <v>76</v>
      </c>
      <c r="D64" s="29">
        <f>E60/E2</f>
        <v>7.96024115691223</v>
      </c>
      <c r="E64" s="24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5" customFormat="1" ht="15.75">
      <c r="A65" s="22" t="s">
        <v>138</v>
      </c>
      <c r="B65" s="23" t="s">
        <v>107</v>
      </c>
      <c r="C65" s="23" t="s">
        <v>70</v>
      </c>
      <c r="D65" s="23" t="s">
        <v>381</v>
      </c>
      <c r="E65" s="24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2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6" t="s">
        <v>140</v>
      </c>
      <c r="B67" s="9" t="s">
        <v>109</v>
      </c>
      <c r="C67" s="9" t="s">
        <v>70</v>
      </c>
      <c r="D67" s="9" t="s">
        <v>381</v>
      </c>
      <c r="E67" s="24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24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2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24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5" customFormat="1" ht="15.75">
      <c r="A71" s="22" t="s">
        <v>144</v>
      </c>
      <c r="B71" s="23" t="s">
        <v>107</v>
      </c>
      <c r="C71" s="23" t="s">
        <v>70</v>
      </c>
      <c r="D71" s="23" t="s">
        <v>23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ht="15.75">
      <c r="A72" s="26" t="s">
        <v>145</v>
      </c>
      <c r="B72" s="9" t="s">
        <v>108</v>
      </c>
      <c r="C72" s="9" t="s">
        <v>76</v>
      </c>
      <c r="D72" s="9">
        <f>E72</f>
        <v>36707.59</v>
      </c>
      <c r="E72" s="24">
        <v>36707.59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24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24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2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6" t="s">
        <v>149</v>
      </c>
      <c r="B76" s="9" t="s">
        <v>111</v>
      </c>
      <c r="C76" s="9" t="s">
        <v>76</v>
      </c>
      <c r="D76" s="29">
        <f>E72/E2</f>
        <v>14.704799102671952</v>
      </c>
      <c r="E76" s="24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31.5">
      <c r="A77" s="22" t="s">
        <v>151</v>
      </c>
      <c r="B77" s="23" t="s">
        <v>107</v>
      </c>
      <c r="C77" s="23" t="s">
        <v>70</v>
      </c>
      <c r="D77" s="23" t="s">
        <v>57</v>
      </c>
      <c r="E77" s="24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ht="15.75">
      <c r="A78" s="26" t="s">
        <v>152</v>
      </c>
      <c r="B78" s="9" t="s">
        <v>108</v>
      </c>
      <c r="C78" s="9" t="s">
        <v>76</v>
      </c>
      <c r="D78" s="9">
        <f>E79</f>
        <v>12310.98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1">
        <v>12310.98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6" t="s">
        <v>156</v>
      </c>
      <c r="B82" s="9" t="s">
        <v>111</v>
      </c>
      <c r="C82" s="9" t="s">
        <v>76</v>
      </c>
      <c r="D82" s="29">
        <f>E79/E2</f>
        <v>4.9316909025357525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5" customFormat="1" ht="31.5">
      <c r="A83" s="22" t="s">
        <v>158</v>
      </c>
      <c r="B83" s="23" t="s">
        <v>107</v>
      </c>
      <c r="C83" s="23" t="s">
        <v>70</v>
      </c>
      <c r="D83" s="23" t="s">
        <v>58</v>
      </c>
      <c r="E83" s="11">
        <v>5384.77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ht="15.75">
      <c r="A84" s="26" t="s">
        <v>159</v>
      </c>
      <c r="B84" s="9" t="s">
        <v>108</v>
      </c>
      <c r="C84" s="9" t="s">
        <v>76</v>
      </c>
      <c r="D84" s="9">
        <f>E83</f>
        <v>5384.77</v>
      </c>
      <c r="E84" s="11"/>
      <c r="F84" s="11">
        <v>11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6" t="s">
        <v>163</v>
      </c>
      <c r="B88" s="9" t="s">
        <v>111</v>
      </c>
      <c r="C88" s="9" t="s">
        <v>76</v>
      </c>
      <c r="D88" s="29">
        <f>E83/F84</f>
        <v>489.5245454545455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15.75">
      <c r="A89" s="22" t="s">
        <v>164</v>
      </c>
      <c r="B89" s="23" t="s">
        <v>107</v>
      </c>
      <c r="C89" s="23" t="s">
        <v>70</v>
      </c>
      <c r="D89" s="23" t="s">
        <v>24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2" customFormat="1" ht="15.75">
      <c r="A90" s="26" t="s">
        <v>165</v>
      </c>
      <c r="B90" s="9" t="s">
        <v>108</v>
      </c>
      <c r="C90" s="9" t="s">
        <v>76</v>
      </c>
      <c r="D90" s="9">
        <f>E91+E95</f>
        <v>78471.15</v>
      </c>
      <c r="E90" s="24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24">
        <v>24531.31</v>
      </c>
      <c r="F91" s="24" t="s">
        <v>341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24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24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6" t="s">
        <v>169</v>
      </c>
      <c r="B94" s="9" t="s">
        <v>111</v>
      </c>
      <c r="C94" s="9" t="s">
        <v>76</v>
      </c>
      <c r="D94" s="29">
        <f>E91/E2</f>
        <v>9.82706806072988</v>
      </c>
      <c r="E94" s="24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24">
        <v>53939.84</v>
      </c>
      <c r="F95" s="24" t="s">
        <v>341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24"/>
      <c r="F96" s="2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24"/>
      <c r="F97" s="2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6" t="s">
        <v>173</v>
      </c>
      <c r="B98" s="9" t="s">
        <v>111</v>
      </c>
      <c r="C98" s="9" t="s">
        <v>76</v>
      </c>
      <c r="D98" s="29">
        <f>E95/E2</f>
        <v>21.60791571525858</v>
      </c>
      <c r="E98" s="24"/>
      <c r="F98" s="2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5" customFormat="1" ht="47.25">
      <c r="A99" s="22" t="s">
        <v>175</v>
      </c>
      <c r="B99" s="23" t="s">
        <v>107</v>
      </c>
      <c r="C99" s="23" t="s">
        <v>70</v>
      </c>
      <c r="D99" s="23" t="s">
        <v>26</v>
      </c>
      <c r="E99" s="24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2" customFormat="1" ht="15.75">
      <c r="A100" s="26" t="s">
        <v>176</v>
      </c>
      <c r="B100" s="9" t="s">
        <v>108</v>
      </c>
      <c r="C100" s="9" t="s">
        <v>76</v>
      </c>
      <c r="D100" s="9">
        <f>E101+E105</f>
        <v>242.41</v>
      </c>
      <c r="E100" s="11"/>
      <c r="F100" s="9">
        <v>448.9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7" t="s">
        <v>378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1"/>
      <c r="F102" s="37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6" t="s">
        <v>180</v>
      </c>
      <c r="B104" s="9" t="s">
        <v>111</v>
      </c>
      <c r="C104" s="9" t="s">
        <v>76</v>
      </c>
      <c r="D104" s="29">
        <f>E101/F100</f>
        <v>0</v>
      </c>
      <c r="E104" s="11"/>
      <c r="F104" s="9" t="s">
        <v>340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1">
        <v>242.41</v>
      </c>
      <c r="F105" s="9">
        <f>F100</f>
        <v>448.9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6" t="s">
        <v>184</v>
      </c>
      <c r="B108" s="9" t="s">
        <v>111</v>
      </c>
      <c r="C108" s="9" t="s">
        <v>76</v>
      </c>
      <c r="D108" s="29">
        <f>E105/F105</f>
        <v>0.540008910670528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5" customFormat="1" ht="63">
      <c r="A109" s="22" t="s">
        <v>185</v>
      </c>
      <c r="B109" s="23" t="s">
        <v>107</v>
      </c>
      <c r="C109" s="23" t="s">
        <v>70</v>
      </c>
      <c r="D109" s="23" t="s">
        <v>29</v>
      </c>
      <c r="E109" s="24"/>
      <c r="F109" s="1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2" customFormat="1" ht="15.75">
      <c r="A110" s="26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66842.32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1">
        <f>358.97+866.22</f>
        <v>1225.19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6" t="s">
        <v>190</v>
      </c>
      <c r="B114" s="9" t="s">
        <v>111</v>
      </c>
      <c r="C114" s="9" t="s">
        <v>76</v>
      </c>
      <c r="D114" s="29">
        <f>E111/E2</f>
        <v>0.49080238753354966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1">
        <f>409.29+2755.92</f>
        <v>3165.21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6" t="s">
        <v>194</v>
      </c>
      <c r="B118" s="9" t="s">
        <v>111</v>
      </c>
      <c r="C118" s="9" t="s">
        <v>76</v>
      </c>
      <c r="D118" s="29">
        <f>E115/E2</f>
        <v>1.267960581660858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6" t="s">
        <v>195</v>
      </c>
      <c r="B119" s="9" t="s">
        <v>109</v>
      </c>
      <c r="C119" s="9" t="s">
        <v>70</v>
      </c>
      <c r="D119" s="9" t="s">
        <v>3</v>
      </c>
      <c r="E119" s="11">
        <f>527.22+1450.6</f>
        <v>1977.82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6" t="s">
        <v>196</v>
      </c>
      <c r="B120" s="9" t="s">
        <v>110</v>
      </c>
      <c r="C120" s="9" t="s">
        <v>70</v>
      </c>
      <c r="D120" s="9" t="s">
        <v>33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6" t="s">
        <v>197</v>
      </c>
      <c r="B121" s="9" t="s">
        <v>67</v>
      </c>
      <c r="C121" s="9" t="s">
        <v>70</v>
      </c>
      <c r="D121" s="9" t="s">
        <v>12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6" t="s">
        <v>198</v>
      </c>
      <c r="B122" s="9" t="s">
        <v>111</v>
      </c>
      <c r="C122" s="9" t="s">
        <v>76</v>
      </c>
      <c r="D122" s="29">
        <f>E119/E2</f>
        <v>0.7923006048952449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6" t="s">
        <v>199</v>
      </c>
      <c r="B123" s="9" t="s">
        <v>109</v>
      </c>
      <c r="C123" s="9" t="s">
        <v>70</v>
      </c>
      <c r="D123" s="9" t="s">
        <v>2</v>
      </c>
      <c r="E123" s="11">
        <f>922.63+25649.48</f>
        <v>26572.11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6" t="s">
        <v>200</v>
      </c>
      <c r="B124" s="9" t="s">
        <v>110</v>
      </c>
      <c r="C124" s="9" t="s">
        <v>70</v>
      </c>
      <c r="D124" s="9" t="s">
        <v>34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6" t="s">
        <v>201</v>
      </c>
      <c r="B125" s="9" t="s">
        <v>67</v>
      </c>
      <c r="C125" s="9" t="s">
        <v>70</v>
      </c>
      <c r="D125" s="9" t="s">
        <v>12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6" t="s">
        <v>202</v>
      </c>
      <c r="B126" s="9" t="s">
        <v>111</v>
      </c>
      <c r="C126" s="9" t="s">
        <v>76</v>
      </c>
      <c r="D126" s="29">
        <f>E123/E2</f>
        <v>10.64459800504747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47.25">
      <c r="A127" s="26" t="s">
        <v>203</v>
      </c>
      <c r="B127" s="9" t="s">
        <v>109</v>
      </c>
      <c r="C127" s="9" t="s">
        <v>70</v>
      </c>
      <c r="D127" s="9" t="s">
        <v>35</v>
      </c>
      <c r="E127" s="11">
        <f>13777.58+3606.65</f>
        <v>17384.23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6" t="s">
        <v>204</v>
      </c>
      <c r="B128" s="9" t="s">
        <v>110</v>
      </c>
      <c r="C128" s="9" t="s">
        <v>70</v>
      </c>
      <c r="D128" s="9" t="s">
        <v>36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6" t="s">
        <v>205</v>
      </c>
      <c r="B129" s="9" t="s">
        <v>67</v>
      </c>
      <c r="C129" s="9" t="s">
        <v>70</v>
      </c>
      <c r="D129" s="9" t="s">
        <v>12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6" t="s">
        <v>206</v>
      </c>
      <c r="B130" s="9" t="s">
        <v>111</v>
      </c>
      <c r="C130" s="9" t="s">
        <v>76</v>
      </c>
      <c r="D130" s="29">
        <f>E127/E2</f>
        <v>6.963998718102792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1.5">
      <c r="A131" s="26" t="s">
        <v>207</v>
      </c>
      <c r="B131" s="9" t="s">
        <v>109</v>
      </c>
      <c r="C131" s="9" t="s">
        <v>70</v>
      </c>
      <c r="D131" s="9" t="s">
        <v>37</v>
      </c>
      <c r="E131" s="11">
        <f>8502.4+914.64</f>
        <v>9417.039999999999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6" t="s">
        <v>208</v>
      </c>
      <c r="B132" s="9" t="s">
        <v>110</v>
      </c>
      <c r="C132" s="9" t="s">
        <v>70</v>
      </c>
      <c r="D132" s="9" t="s">
        <v>38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6" t="s">
        <v>209</v>
      </c>
      <c r="B133" s="9" t="s">
        <v>67</v>
      </c>
      <c r="C133" s="9" t="s">
        <v>70</v>
      </c>
      <c r="D133" s="9" t="s">
        <v>12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6" t="s">
        <v>210</v>
      </c>
      <c r="B134" s="9" t="s">
        <v>111</v>
      </c>
      <c r="C134" s="9" t="s">
        <v>76</v>
      </c>
      <c r="D134" s="29">
        <f>E131/E2</f>
        <v>3.772399150743099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6" t="s">
        <v>211</v>
      </c>
      <c r="B135" s="9" t="s">
        <v>109</v>
      </c>
      <c r="C135" s="9" t="s">
        <v>70</v>
      </c>
      <c r="D135" s="9" t="s">
        <v>39</v>
      </c>
      <c r="E135" s="11">
        <v>3144.59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6" t="s">
        <v>212</v>
      </c>
      <c r="B136" s="9" t="s">
        <v>110</v>
      </c>
      <c r="C136" s="9" t="s">
        <v>70</v>
      </c>
      <c r="D136" s="9" t="s">
        <v>27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6" t="s">
        <v>213</v>
      </c>
      <c r="B137" s="9" t="s">
        <v>67</v>
      </c>
      <c r="C137" s="9" t="s">
        <v>70</v>
      </c>
      <c r="D137" s="9" t="s">
        <v>12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6" t="s">
        <v>214</v>
      </c>
      <c r="B138" s="9" t="s">
        <v>111</v>
      </c>
      <c r="C138" s="9" t="s">
        <v>76</v>
      </c>
      <c r="D138" s="29">
        <f>E135/E2</f>
        <v>1.259700356527661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6" t="s">
        <v>215</v>
      </c>
      <c r="B139" s="9" t="s">
        <v>109</v>
      </c>
      <c r="C139" s="9" t="s">
        <v>70</v>
      </c>
      <c r="D139" s="9" t="s">
        <v>40</v>
      </c>
      <c r="E139" s="11">
        <v>2251.66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6" t="s">
        <v>216</v>
      </c>
      <c r="B140" s="9" t="s">
        <v>110</v>
      </c>
      <c r="C140" s="9" t="s">
        <v>70</v>
      </c>
      <c r="D140" s="9" t="s">
        <v>34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6" t="s">
        <v>217</v>
      </c>
      <c r="B141" s="9" t="s">
        <v>67</v>
      </c>
      <c r="C141" s="9" t="s">
        <v>70</v>
      </c>
      <c r="D141" s="9" t="s">
        <v>12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6" t="s">
        <v>218</v>
      </c>
      <c r="B142" s="9" t="s">
        <v>111</v>
      </c>
      <c r="C142" s="9" t="s">
        <v>76</v>
      </c>
      <c r="D142" s="29">
        <f>E139/E2</f>
        <v>0.9019989584585185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6" t="s">
        <v>354</v>
      </c>
      <c r="B143" s="9" t="s">
        <v>109</v>
      </c>
      <c r="C143" s="9" t="s">
        <v>70</v>
      </c>
      <c r="D143" s="9" t="s">
        <v>336</v>
      </c>
      <c r="E143" s="11">
        <v>1704.47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6" t="s">
        <v>355</v>
      </c>
      <c r="B144" s="9" t="s">
        <v>110</v>
      </c>
      <c r="C144" s="9" t="s">
        <v>70</v>
      </c>
      <c r="D144" s="9" t="s">
        <v>38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6" t="s">
        <v>356</v>
      </c>
      <c r="B145" s="9" t="s">
        <v>67</v>
      </c>
      <c r="C145" s="9" t="s">
        <v>70</v>
      </c>
      <c r="D145" s="9" t="s">
        <v>12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6" t="s">
        <v>357</v>
      </c>
      <c r="B146" s="9" t="s">
        <v>111</v>
      </c>
      <c r="C146" s="9" t="s">
        <v>76</v>
      </c>
      <c r="D146" s="29">
        <f>E143/E2</f>
        <v>0.682798541841926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6" t="s">
        <v>358</v>
      </c>
      <c r="B147" s="9" t="s">
        <v>109</v>
      </c>
      <c r="C147" s="9" t="s">
        <v>70</v>
      </c>
      <c r="D147" s="29" t="s">
        <v>335</v>
      </c>
      <c r="E147" s="11"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6" t="s">
        <v>359</v>
      </c>
      <c r="B148" s="9" t="s">
        <v>110</v>
      </c>
      <c r="C148" s="9" t="s">
        <v>70</v>
      </c>
      <c r="D148" s="29" t="s">
        <v>34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6" t="s">
        <v>360</v>
      </c>
      <c r="B149" s="9" t="s">
        <v>67</v>
      </c>
      <c r="C149" s="9" t="s">
        <v>70</v>
      </c>
      <c r="D149" s="29" t="s">
        <v>12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6" t="s">
        <v>361</v>
      </c>
      <c r="B150" s="9" t="s">
        <v>111</v>
      </c>
      <c r="C150" s="9" t="s">
        <v>76</v>
      </c>
      <c r="D150" s="29">
        <f>E147/E2</f>
        <v>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6" t="s">
        <v>362</v>
      </c>
      <c r="B151" s="9" t="s">
        <v>109</v>
      </c>
      <c r="C151" s="9" t="s">
        <v>70</v>
      </c>
      <c r="D151" s="29" t="s">
        <v>337</v>
      </c>
      <c r="E151" s="11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6" t="s">
        <v>363</v>
      </c>
      <c r="B152" s="9" t="s">
        <v>110</v>
      </c>
      <c r="C152" s="9" t="s">
        <v>70</v>
      </c>
      <c r="D152" s="29" t="s">
        <v>27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6" t="s">
        <v>364</v>
      </c>
      <c r="B153" s="9" t="s">
        <v>67</v>
      </c>
      <c r="C153" s="9" t="s">
        <v>70</v>
      </c>
      <c r="D153" s="29" t="s">
        <v>12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6" t="s">
        <v>365</v>
      </c>
      <c r="B154" s="9" t="s">
        <v>111</v>
      </c>
      <c r="C154" s="9" t="s">
        <v>76</v>
      </c>
      <c r="D154" s="29">
        <f>E151/E2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6" t="s">
        <v>366</v>
      </c>
      <c r="B155" s="9" t="s">
        <v>109</v>
      </c>
      <c r="C155" s="9" t="s">
        <v>70</v>
      </c>
      <c r="D155" s="29" t="s">
        <v>334</v>
      </c>
      <c r="E155" s="11"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6" t="s">
        <v>367</v>
      </c>
      <c r="B156" s="9" t="s">
        <v>110</v>
      </c>
      <c r="C156" s="9" t="s">
        <v>70</v>
      </c>
      <c r="D156" s="29" t="s">
        <v>27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6" t="s">
        <v>368</v>
      </c>
      <c r="B157" s="9" t="s">
        <v>67</v>
      </c>
      <c r="C157" s="9" t="s">
        <v>70</v>
      </c>
      <c r="D157" s="29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6" t="s">
        <v>369</v>
      </c>
      <c r="B158" s="9" t="s">
        <v>111</v>
      </c>
      <c r="C158" s="9" t="s">
        <v>76</v>
      </c>
      <c r="D158" s="29">
        <f>E155/E2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15.75" hidden="1">
      <c r="A159" s="26"/>
      <c r="B159" s="9"/>
      <c r="C159" s="9"/>
      <c r="D159" s="29"/>
      <c r="E159" s="11"/>
      <c r="F159" s="3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 hidden="1">
      <c r="A160" s="26"/>
      <c r="B160" s="9"/>
      <c r="C160" s="9"/>
      <c r="D160" s="29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 hidden="1">
      <c r="A161" s="26"/>
      <c r="B161" s="9"/>
      <c r="C161" s="9"/>
      <c r="D161" s="29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 hidden="1">
      <c r="A162" s="26"/>
      <c r="B162" s="9"/>
      <c r="C162" s="9"/>
      <c r="D162" s="29"/>
      <c r="E162" s="11"/>
      <c r="F162" s="3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6" t="s">
        <v>370</v>
      </c>
      <c r="B163" s="9" t="s">
        <v>109</v>
      </c>
      <c r="C163" s="9" t="s">
        <v>70</v>
      </c>
      <c r="D163" s="9" t="s">
        <v>331</v>
      </c>
      <c r="E163" s="11">
        <v>0</v>
      </c>
      <c r="F163" s="32">
        <v>0</v>
      </c>
      <c r="G163" s="3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6" t="s">
        <v>371</v>
      </c>
      <c r="B164" s="9" t="s">
        <v>110</v>
      </c>
      <c r="C164" s="9" t="s">
        <v>70</v>
      </c>
      <c r="D164" s="9" t="s">
        <v>27</v>
      </c>
      <c r="E164" s="11"/>
      <c r="F164" s="3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6" t="s">
        <v>372</v>
      </c>
      <c r="B165" s="9" t="s">
        <v>67</v>
      </c>
      <c r="C165" s="9" t="s">
        <v>70</v>
      </c>
      <c r="D165" s="9" t="s">
        <v>12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6" t="s">
        <v>373</v>
      </c>
      <c r="B166" s="9" t="s">
        <v>111</v>
      </c>
      <c r="C166" s="9" t="s">
        <v>76</v>
      </c>
      <c r="D166" s="29"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22" t="s">
        <v>219</v>
      </c>
      <c r="B167" s="23" t="s">
        <v>107</v>
      </c>
      <c r="C167" s="23" t="s">
        <v>70</v>
      </c>
      <c r="D167" s="23" t="s">
        <v>41</v>
      </c>
      <c r="E167" s="24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6" t="s">
        <v>220</v>
      </c>
      <c r="B168" s="9" t="s">
        <v>108</v>
      </c>
      <c r="C168" s="9" t="s">
        <v>76</v>
      </c>
      <c r="D168" s="9">
        <f>E169+E177+E181+E185+E189+E193+E197+E201+E205</f>
        <v>62894.40000000001</v>
      </c>
      <c r="E168" s="24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24">
        <v>2148.43</v>
      </c>
      <c r="F169" s="11">
        <v>1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24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6" t="s">
        <v>224</v>
      </c>
      <c r="B172" s="9" t="s">
        <v>111</v>
      </c>
      <c r="C172" s="9" t="s">
        <v>76</v>
      </c>
      <c r="D172" s="29">
        <f>E169/F169</f>
        <v>2148.43</v>
      </c>
      <c r="E172" s="24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6"/>
      <c r="B173" s="9" t="s">
        <v>109</v>
      </c>
      <c r="C173" s="9" t="s">
        <v>70</v>
      </c>
      <c r="D173" s="9" t="s">
        <v>380</v>
      </c>
      <c r="E173" s="24">
        <v>1044.3</v>
      </c>
      <c r="F173" s="11">
        <v>1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6"/>
      <c r="B174" s="9" t="s">
        <v>110</v>
      </c>
      <c r="C174" s="9" t="s">
        <v>70</v>
      </c>
      <c r="D174" s="9" t="s">
        <v>43</v>
      </c>
      <c r="E174" s="24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6"/>
      <c r="B175" s="9" t="s">
        <v>67</v>
      </c>
      <c r="C175" s="9" t="s">
        <v>70</v>
      </c>
      <c r="D175" s="9" t="s">
        <v>22</v>
      </c>
      <c r="E175" s="24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6"/>
      <c r="B176" s="9" t="s">
        <v>111</v>
      </c>
      <c r="C176" s="9" t="s">
        <v>76</v>
      </c>
      <c r="D176" s="29">
        <f>E173/F173</f>
        <v>1044.3</v>
      </c>
      <c r="E176" s="24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1">
        <f>567.35+11437.85</f>
        <v>12005.2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6" t="s">
        <v>228</v>
      </c>
      <c r="B180" s="9" t="s">
        <v>111</v>
      </c>
      <c r="C180" s="9" t="s">
        <v>76</v>
      </c>
      <c r="D180" s="29">
        <f>E177/E2</f>
        <v>4.80919761246645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1">
        <f>776.43</f>
        <v>776.43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6" t="s">
        <v>232</v>
      </c>
      <c r="B184" s="9" t="s">
        <v>111</v>
      </c>
      <c r="C184" s="9" t="s">
        <v>76</v>
      </c>
      <c r="D184" s="29">
        <f>E181/E2</f>
        <v>0.31103232784521084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1">
        <f>155.02+7927.26+100.61+5670.01</f>
        <v>13852.900000000001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6" t="s">
        <v>236</v>
      </c>
      <c r="B188" s="9" t="s">
        <v>111</v>
      </c>
      <c r="C188" s="9" t="s">
        <v>76</v>
      </c>
      <c r="D188" s="29">
        <f>E185/E2</f>
        <v>5.5493730721467776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1">
        <f>155.02+645.07+776.29</f>
        <v>1576.38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6" t="s">
        <v>241</v>
      </c>
      <c r="B192" s="9" t="s">
        <v>111</v>
      </c>
      <c r="C192" s="9" t="s">
        <v>76</v>
      </c>
      <c r="D192" s="29">
        <f>E189/E2</f>
        <v>0.631486600168249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1">
        <f>927.32+3594.19+838.69</f>
        <v>5360.200000000001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6" t="s">
        <v>244</v>
      </c>
      <c r="B196" s="9" t="s">
        <v>111</v>
      </c>
      <c r="C196" s="9" t="s">
        <v>76</v>
      </c>
      <c r="D196" s="29">
        <f>E193/E2</f>
        <v>2.1472579417537956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1">
        <v>203.08</v>
      </c>
      <c r="F197" s="11" t="s">
        <v>332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1"/>
      <c r="F198" s="11" t="s">
        <v>12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6" t="s">
        <v>248</v>
      </c>
      <c r="B200" s="9" t="s">
        <v>111</v>
      </c>
      <c r="C200" s="9" t="s">
        <v>76</v>
      </c>
      <c r="D200" s="29">
        <f>E197/E2</f>
        <v>0.08135240155430036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1">
        <f>15510.14+1680.16+3647.82</f>
        <v>20838.12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6" t="s">
        <v>252</v>
      </c>
      <c r="B204" s="9" t="s">
        <v>111</v>
      </c>
      <c r="C204" s="9" t="s">
        <v>76</v>
      </c>
      <c r="D204" s="29">
        <f>E201/E2</f>
        <v>8.34760245162841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6"/>
      <c r="B205" s="9" t="s">
        <v>109</v>
      </c>
      <c r="C205" s="9" t="s">
        <v>70</v>
      </c>
      <c r="D205" s="29" t="s">
        <v>379</v>
      </c>
      <c r="E205" s="11">
        <f>5683.59+450.07</f>
        <v>6133.66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6"/>
      <c r="B206" s="9" t="s">
        <v>110</v>
      </c>
      <c r="C206" s="9" t="s">
        <v>70</v>
      </c>
      <c r="D206" s="29" t="s">
        <v>27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6"/>
      <c r="B207" s="9" t="s">
        <v>67</v>
      </c>
      <c r="C207" s="9" t="s">
        <v>70</v>
      </c>
      <c r="D207" s="29" t="s">
        <v>12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6"/>
      <c r="B208" s="9" t="s">
        <v>111</v>
      </c>
      <c r="C208" s="9" t="s">
        <v>76</v>
      </c>
      <c r="D208" s="29">
        <f>E205/E2</f>
        <v>2.457100508752954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47.25">
      <c r="A209" s="22" t="s">
        <v>287</v>
      </c>
      <c r="B209" s="23" t="s">
        <v>107</v>
      </c>
      <c r="C209" s="23" t="s">
        <v>70</v>
      </c>
      <c r="D209" s="23" t="s">
        <v>50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8.75">
      <c r="A210" s="26" t="s">
        <v>253</v>
      </c>
      <c r="B210" s="9" t="s">
        <v>108</v>
      </c>
      <c r="C210" s="9" t="s">
        <v>76</v>
      </c>
      <c r="D210" s="9">
        <f>E211+E215+E219+E223+E227+E231+E235+E239+E243+E247</f>
        <v>9438.17</v>
      </c>
      <c r="E210" s="11"/>
      <c r="F210" s="34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5.75">
      <c r="A214" s="26" t="s">
        <v>256</v>
      </c>
      <c r="B214" s="9" t="s">
        <v>111</v>
      </c>
      <c r="C214" s="9" t="s">
        <v>76</v>
      </c>
      <c r="D214" s="9">
        <v>0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1"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6" t="s">
        <v>260</v>
      </c>
      <c r="B218" s="9" t="s">
        <v>111</v>
      </c>
      <c r="C218" s="9" t="s">
        <v>76</v>
      </c>
      <c r="D218" s="29">
        <f>E215/E2</f>
        <v>0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6" t="s">
        <v>264</v>
      </c>
      <c r="B222" s="9" t="s">
        <v>111</v>
      </c>
      <c r="C222" s="9" t="s">
        <v>76</v>
      </c>
      <c r="D222" s="29">
        <f>E219/E2</f>
        <v>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6" t="s">
        <v>268</v>
      </c>
      <c r="B226" s="9" t="s">
        <v>111</v>
      </c>
      <c r="C226" s="9" t="s">
        <v>76</v>
      </c>
      <c r="D226" s="9">
        <v>0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6" t="s">
        <v>269</v>
      </c>
      <c r="B227" s="9" t="s">
        <v>109</v>
      </c>
      <c r="C227" s="9" t="s">
        <v>70</v>
      </c>
      <c r="D227" s="9" t="s">
        <v>338</v>
      </c>
      <c r="E227" s="11">
        <v>9438.17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6" t="s">
        <v>272</v>
      </c>
      <c r="B230" s="9" t="s">
        <v>111</v>
      </c>
      <c r="C230" s="9" t="s">
        <v>76</v>
      </c>
      <c r="D230" s="29">
        <f>E227/E2</f>
        <v>3.7808636782438008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6" t="s">
        <v>276</v>
      </c>
      <c r="B234" s="9" t="s">
        <v>111</v>
      </c>
      <c r="C234" s="9" t="s">
        <v>76</v>
      </c>
      <c r="D234" s="29">
        <f>E231/E2</f>
        <v>0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1"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6" t="s">
        <v>280</v>
      </c>
      <c r="B238" s="9" t="s">
        <v>111</v>
      </c>
      <c r="C238" s="9" t="s">
        <v>76</v>
      </c>
      <c r="D238" s="29">
        <f>E235/E2</f>
        <v>0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6" t="s">
        <v>286</v>
      </c>
      <c r="B242" s="9" t="s">
        <v>111</v>
      </c>
      <c r="C242" s="9" t="s">
        <v>76</v>
      </c>
      <c r="D242" s="29">
        <f>E239/E2</f>
        <v>0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6" t="s">
        <v>292</v>
      </c>
      <c r="B246" s="9" t="s">
        <v>111</v>
      </c>
      <c r="C246" s="9" t="s">
        <v>76</v>
      </c>
      <c r="D246" s="29">
        <f>E243/E2</f>
        <v>0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6" t="s">
        <v>374</v>
      </c>
      <c r="B247" s="9" t="s">
        <v>109</v>
      </c>
      <c r="C247" s="9" t="s">
        <v>70</v>
      </c>
      <c r="D247" s="9" t="s">
        <v>56</v>
      </c>
      <c r="E247" s="11">
        <v>0</v>
      </c>
      <c r="F247" s="11" t="s">
        <v>333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6" t="s">
        <v>375</v>
      </c>
      <c r="B248" s="9" t="s">
        <v>110</v>
      </c>
      <c r="C248" s="9" t="s">
        <v>70</v>
      </c>
      <c r="D248" s="9" t="s">
        <v>27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6" t="s">
        <v>376</v>
      </c>
      <c r="B249" s="9" t="s">
        <v>67</v>
      </c>
      <c r="C249" s="9" t="s">
        <v>70</v>
      </c>
      <c r="D249" s="9" t="s">
        <v>325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6" t="s">
        <v>377</v>
      </c>
      <c r="B250" s="9" t="s">
        <v>111</v>
      </c>
      <c r="C250" s="9" t="s">
        <v>76</v>
      </c>
      <c r="D250" s="29">
        <f>E247/E2</f>
        <v>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15.75">
      <c r="A251" s="26"/>
      <c r="B251" s="23" t="s">
        <v>281</v>
      </c>
      <c r="C251" s="9" t="s">
        <v>76</v>
      </c>
      <c r="D251" s="35">
        <f>SUM(D90,D28,D34,D60,D66,D72,D78,D84,D100,D110,D168,D210)</f>
        <v>318219.11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4" ht="15.75">
      <c r="A252" s="38" t="s">
        <v>293</v>
      </c>
      <c r="B252" s="38"/>
      <c r="C252" s="38"/>
      <c r="D252" s="38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-31099.99</v>
      </c>
    </row>
    <row r="257" spans="1:4" ht="15.75">
      <c r="A257" s="38" t="s">
        <v>303</v>
      </c>
      <c r="B257" s="38"/>
      <c r="C257" s="38"/>
      <c r="D257" s="38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8" t="s">
        <v>311</v>
      </c>
      <c r="B264" s="38"/>
      <c r="C264" s="38"/>
      <c r="D264" s="38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8" t="s">
        <v>317</v>
      </c>
      <c r="B269" s="38"/>
      <c r="C269" s="38"/>
      <c r="D269" s="38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Пользователь Windows</cp:lastModifiedBy>
  <cp:lastPrinted>2016-04-07T06:51:43Z</cp:lastPrinted>
  <dcterms:created xsi:type="dcterms:W3CDTF">2010-07-19T21:32:50Z</dcterms:created>
  <dcterms:modified xsi:type="dcterms:W3CDTF">2018-04-02T19:11:48Z</dcterms:modified>
  <cp:category/>
  <cp:version/>
  <cp:contentType/>
  <cp:contentStatus/>
</cp:coreProperties>
</file>